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aksheel Stalin\Desktop\Desktop\Training\John Dennis @ Thu Apr 7\Patrick Adams\BB\"/>
    </mc:Choice>
  </mc:AlternateContent>
  <xr:revisionPtr revIDLastSave="0" documentId="13_ncr:1_{218F2438-1F40-4C2C-85C6-D373D7265FEF}" xr6:coauthVersionLast="47" xr6:coauthVersionMax="47" xr10:uidLastSave="{00000000-0000-0000-0000-000000000000}"/>
  <bookViews>
    <workbookView xWindow="-110" yWindow="-110" windowWidth="19420" windowHeight="10300" firstSheet="3" activeTab="8" xr2:uid="{00000000-000D-0000-FFFF-FFFF00000000}"/>
  </bookViews>
  <sheets>
    <sheet name="Sheet2(1)" sheetId="2" state="hidden" r:id="rId1"/>
    <sheet name="Sheet1" sheetId="1" r:id="rId2"/>
    <sheet name="SPecification LImits" sheetId="5" r:id="rId3"/>
    <sheet name="Pareto (1)" sheetId="4" r:id="rId4"/>
    <sheet name="Variation" sheetId="6" r:id="rId5"/>
    <sheet name="MSA" sheetId="11" r:id="rId6"/>
    <sheet name="Sheet4" sheetId="7" r:id="rId7"/>
    <sheet name="Descriptive Stats (1)" sheetId="10" r:id="rId8"/>
    <sheet name="Process Capability Ind" sheetId="12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difference_1t">#REF!</definedName>
    <definedName name="_lel_1t">#REF!</definedName>
    <definedName name="_t2_1t">#REF!</definedName>
    <definedName name="_Target_1t">#REF!</definedName>
    <definedName name="_uel_1t">#REF!</definedName>
    <definedName name="addDataLCL">OFFSET('[2]Rough data'!$D$2,0,0,COUNT('[2]Rough data'!$M$1:$M$65536),1)</definedName>
    <definedName name="addDataMean">OFFSET('[2]Rough data'!$N$1,0,0,COUNT('[2]Rough data'!$M$1:$M$65536),1)</definedName>
    <definedName name="addDataSource">OFFSET('[2]Rough data'!$M$1,0,0,MATCH(1E+306,'[2]Rough data'!$M$1:$M$65536,1),1)</definedName>
    <definedName name="addDataUCL">OFFSET('[2]Rough data'!$B$2,0,0,COUNT('[2]Rough data'!$M$1:$M$65536),1)</definedName>
    <definedName name="binSource">OFFSET(#REF!,0,0,COUNT(#REF!),1)</definedName>
    <definedName name="cdfButton_Click">[0]!cdfButton_Click</definedName>
    <definedName name="cpk_Area_Style_Click">[0]!cpk_Area_Style_Click</definedName>
    <definedName name="cpk_Change_LSL_Click">[0]!cpk_Change_LSL_Click</definedName>
    <definedName name="cpk_Change_USL_Click">[0]!cpk_Change_USL_Click</definedName>
    <definedName name="cpk_Line_Style_Click">[0]!cpk_Line_Style_Click</definedName>
    <definedName name="cpk_No_LSL_Click">[0]!cpk_No_LSL_Click</definedName>
    <definedName name="cpk_No_USL_Click">[0]!cpk_No_USL_Click</definedName>
    <definedName name="cpk_Res_Spinner_Click">[0]!cpk_Res_Spinner_Click</definedName>
    <definedName name="cpkButton_Click">[0]!cpkButton_Click</definedName>
    <definedName name="D12_">'Descriptive Stats (1)'!$B$11</definedName>
    <definedName name="D14_">'Descriptive Stats (1)'!$B$13</definedName>
    <definedName name="D2_">'Descriptive Stats (1)'!$B$1</definedName>
    <definedName name="D3_">'Descriptive Stats (1)'!$B$2</definedName>
    <definedName name="dataSource">OFFSET(#REF!,0,0,COUNT(#REF!),1)</definedName>
    <definedName name="Diagram_Back_Click">[0]!Diagram_Back_Click</definedName>
    <definedName name="Diagram_Finish_Click">[0]!Diagram_Finish_Click</definedName>
    <definedName name="Diagram_Finish_Click_">[0]!Diagram_Finish_Click_</definedName>
    <definedName name="Diagrams_Dialog_Constructor">[0]!Diagrams_Dialog_Constructor</definedName>
    <definedName name="end">#REF!</definedName>
    <definedName name="endxlrnge">'[3]3 Factor DOE'!$U$431</definedName>
    <definedName name="freqSource">OFFSET(#REF!,0,0,COUNT(#REF!),1)</definedName>
    <definedName name="g_Cancel_Chart">[0]!g_Cancel_Chart</definedName>
    <definedName name="headingrng">#REF!</definedName>
    <definedName name="Height">16</definedName>
    <definedName name="hist_Back_Click">[0]!hist_Back_Click</definedName>
    <definedName name="hist_Save_Defaults">[0]!hist_Save_Defaults</definedName>
    <definedName name="histButton_Click">[0]!histButton_Click</definedName>
    <definedName name="individualsSource">OFFSET(#REF!,0,0,MATCH(1E+306,#REF!,1),1)</definedName>
    <definedName name="meanCalc">OFFSET('[2]Rough data'!$A$2,0,0,COUNT('[2]Rough data'!$A$1:$A$65536),1)</definedName>
    <definedName name="model_terms_excel">#REF!</definedName>
    <definedName name="par_2DwCum_Click">[0]!par_2DwCum_Click</definedName>
    <definedName name="par_2DwoCum_Click">[0]!par_2DwoCum_Click</definedName>
    <definedName name="par_3DwoCum_Click">[0]!par_3DwoCum_Click</definedName>
    <definedName name="par_Ascend_Click">[0]!par_Ascend_Click</definedName>
    <definedName name="par_Back_Click">[0]!par_Back_Click</definedName>
    <definedName name="par_Descend_Click">[0]!par_Descend_Click</definedName>
    <definedName name="par_First_Row_Click">[0]!par_First_Row_Click</definedName>
    <definedName name="par_Save_Defaults">[0]!par_Save_Defaults</definedName>
    <definedName name="parButton_Click">[0]!parButton_Click</definedName>
    <definedName name="paretoSource">OFFSET(#REF!,0,0,COUNTA(#REF!),2)</definedName>
    <definedName name="pivotSource">OFFSET('[4]Rough data'!$E$3,0,0,COUNTA('[4]Rough data'!$E$1:$E$65536),1)</definedName>
    <definedName name="rnga">#REF!</definedName>
    <definedName name="rngxl">#REF!</definedName>
    <definedName name="rngxl_">#REF!</definedName>
    <definedName name="rngxl2_">#REF!</definedName>
    <definedName name="rngxl3">#REF!</definedName>
    <definedName name="scat_Back_Click">[0]!scat_Back_Click</definedName>
    <definedName name="scat_Backward_Spinner_Click">[0]!scat_Backward_Spinner_Click</definedName>
    <definedName name="scat_Cubic_Click">[0]!scat_Cubic_Click</definedName>
    <definedName name="scat_Display_Stats_Click">[0]!scat_Display_Stats_Click</definedName>
    <definedName name="scat_Forward_Spinner_Click">[0]!scat_Forward_Spinner_Click</definedName>
    <definedName name="scat_Linear_Click">[0]!scat_Linear_Click</definedName>
    <definedName name="scat_No_Line_Click">[0]!scat_No_Line_Click</definedName>
    <definedName name="scat_Quadratic_Click">[0]!scat_Quadratic_Click</definedName>
    <definedName name="scat_Save_Defaults">[0]!scat_Save_Defaults</definedName>
    <definedName name="scatButton_Click">[0]!scatButton_Click</definedName>
    <definedName name="Small_Back_Click">[0]!Small_Back_Click</definedName>
    <definedName name="Small_Back_Click_">[0]!Small_Back_Click_</definedName>
    <definedName name="StartValue">0.475</definedName>
    <definedName name="statButton_Click">[0]!statButton_Click</definedName>
    <definedName name="StepValue">0.001</definedName>
    <definedName name="Title">'[5]Two-Factor 4-Run DOE'!$C$3</definedName>
    <definedName name="totalSource">OFFSET('[4]Rough data'!$G$3,0,0,COUNTA('[4]Rough data'!$G$1:$G$65536),1)</definedName>
    <definedName name="Width">4</definedName>
    <definedName name="x_cont_excel">#REF!</definedName>
    <definedName name="x_cont_heading_excel_">#REF!</definedName>
    <definedName name="x_discrete_heading_excel_">#REF!</definedName>
    <definedName name="x_discrete_text_excel_">#REF!</definedName>
    <definedName name="xLabelSource">OFFSET(#REF!,0,0,COUNTA(#REF!),1)</definedName>
    <definedName name="xSource">OFFSET('[6]Rough data'!$A$1,0,0,MATCH(1E+306,'[6]Rough data'!$B$1:$B$65536,1),1)</definedName>
    <definedName name="y_excel">#REF!</definedName>
    <definedName name="y_he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2" l="1"/>
  <c r="G12" i="12"/>
  <c r="G11" i="12"/>
  <c r="G14" i="12" l="1"/>
  <c r="O19" i="7" l="1"/>
  <c r="N7" i="11"/>
  <c r="N8" i="11"/>
  <c r="N9" i="11"/>
  <c r="N10" i="11"/>
  <c r="M7" i="11"/>
  <c r="M8" i="11"/>
  <c r="M9" i="11"/>
  <c r="M10" i="11"/>
  <c r="M6" i="11"/>
  <c r="N6" i="11" s="1"/>
  <c r="G19" i="7" l="1"/>
  <c r="F19" i="7"/>
  <c r="E19" i="7"/>
  <c r="D19" i="7"/>
  <c r="C19" i="7"/>
  <c r="B19" i="7"/>
  <c r="H5" i="6"/>
  <c r="I5" i="6"/>
  <c r="J5" i="6"/>
  <c r="G5" i="6"/>
  <c r="E5" i="6"/>
  <c r="D5" i="6"/>
  <c r="C5" i="6"/>
  <c r="E2" i="2"/>
  <c r="F7" i="1"/>
  <c r="F8" i="1" s="1"/>
  <c r="F9" i="1" s="1"/>
  <c r="F10" i="1" s="1"/>
  <c r="F11" i="1" s="1"/>
  <c r="F12" i="1" s="1"/>
  <c r="F13" i="1" s="1"/>
  <c r="F6" i="1"/>
  <c r="F5" i="1"/>
  <c r="E6" i="1"/>
  <c r="E7" i="1"/>
  <c r="E8" i="1"/>
  <c r="E9" i="1"/>
  <c r="E10" i="1"/>
  <c r="E11" i="1"/>
  <c r="E12" i="1"/>
  <c r="E13" i="1"/>
  <c r="E5" i="1"/>
  <c r="D14" i="1"/>
</calcChain>
</file>

<file path=xl/sharedStrings.xml><?xml version="1.0" encoding="utf-8"?>
<sst xmlns="http://schemas.openxmlformats.org/spreadsheetml/2006/main" count="234" uniqueCount="165">
  <si>
    <t>Reasons for unhappy Customers</t>
  </si>
  <si>
    <t>Late shipments</t>
  </si>
  <si>
    <t>Price</t>
  </si>
  <si>
    <t>Poor Quality</t>
  </si>
  <si>
    <t>Poor return process</t>
  </si>
  <si>
    <t>Poor customer service</t>
  </si>
  <si>
    <t>Not many features</t>
  </si>
  <si>
    <t>Difficult process</t>
  </si>
  <si>
    <t>Slow Service</t>
  </si>
  <si>
    <t>Not able to get hold of staff</t>
  </si>
  <si>
    <t>Count</t>
  </si>
  <si>
    <t>Error %</t>
  </si>
  <si>
    <t>Cum Freq</t>
  </si>
  <si>
    <t>Sum of Count</t>
  </si>
  <si>
    <t>Total</t>
  </si>
  <si>
    <t xml:space="preserve">client </t>
  </si>
  <si>
    <t>QS</t>
  </si>
  <si>
    <t>QM</t>
  </si>
  <si>
    <t>process</t>
  </si>
  <si>
    <t>50 per day</t>
  </si>
  <si>
    <t>55 per day</t>
  </si>
  <si>
    <t>60 per day</t>
  </si>
  <si>
    <t>Sales</t>
  </si>
  <si>
    <t>Specifications Limit</t>
  </si>
  <si>
    <t>1 spec limit</t>
  </si>
  <si>
    <t>LSL</t>
  </si>
  <si>
    <t>Errors</t>
  </si>
  <si>
    <t>USL</t>
  </si>
  <si>
    <t>2 error</t>
  </si>
  <si>
    <t>Per diem/ Allowance</t>
  </si>
  <si>
    <t>$100</t>
  </si>
  <si>
    <t>Unitolerent process</t>
  </si>
  <si>
    <t>What is good</t>
  </si>
  <si>
    <t>More the better</t>
  </si>
  <si>
    <t>Bigger is better</t>
  </si>
  <si>
    <t>Errors/Compaints</t>
  </si>
  <si>
    <t>Less is better</t>
  </si>
  <si>
    <t>Less is good</t>
  </si>
  <si>
    <t>Range ( Dimension)</t>
  </si>
  <si>
    <t>2.5 - 3.5</t>
  </si>
  <si>
    <t>Target is good</t>
  </si>
  <si>
    <t>Common cause of variation</t>
  </si>
  <si>
    <t>Special cause of variation</t>
  </si>
  <si>
    <t>Outside the process</t>
  </si>
  <si>
    <t>Variation</t>
  </si>
  <si>
    <t>Milk</t>
  </si>
  <si>
    <t>Water</t>
  </si>
  <si>
    <t>Sugar</t>
  </si>
  <si>
    <t>CB/CP</t>
  </si>
  <si>
    <t>Temp</t>
  </si>
  <si>
    <t>Quantity</t>
  </si>
  <si>
    <t>Target</t>
  </si>
  <si>
    <t>Coffee</t>
  </si>
  <si>
    <t>$4</t>
  </si>
  <si>
    <t>You</t>
  </si>
  <si>
    <t>Competitor</t>
  </si>
  <si>
    <t>Better You</t>
  </si>
  <si>
    <t>A</t>
  </si>
  <si>
    <t>B</t>
  </si>
  <si>
    <t>C</t>
  </si>
  <si>
    <t>Lunch 45 mins</t>
  </si>
  <si>
    <t>$$$</t>
  </si>
  <si>
    <t>McD</t>
  </si>
  <si>
    <t>SB</t>
  </si>
  <si>
    <t>KFC</t>
  </si>
  <si>
    <t>Time</t>
  </si>
  <si>
    <t>Taste</t>
  </si>
  <si>
    <t>Always present</t>
  </si>
  <si>
    <t>May or may not be present</t>
  </si>
  <si>
    <t>Within the process</t>
  </si>
  <si>
    <t>Cannot eliminate</t>
  </si>
  <si>
    <t>Should be  eliminated if undesirable</t>
  </si>
  <si>
    <t>Can only reduce/control</t>
  </si>
  <si>
    <t>Should be kept if desirable</t>
  </si>
  <si>
    <t>More difficult and expensive</t>
  </si>
  <si>
    <t>Less difficult and expensive</t>
  </si>
  <si>
    <t>Mean</t>
  </si>
  <si>
    <t>CCV</t>
  </si>
  <si>
    <t>SCV</t>
  </si>
  <si>
    <t>20 sales reps</t>
  </si>
  <si>
    <t>3,2,1,.0</t>
  </si>
  <si>
    <t>15,17,19,20</t>
  </si>
  <si>
    <t>SCV makes the process unstable</t>
  </si>
  <si>
    <t>If the process is unstable, you can’t improve</t>
  </si>
  <si>
    <t>99%, 89%,45%,32%,56%</t>
  </si>
  <si>
    <t>65%,66%,62%,61%,68%</t>
  </si>
  <si>
    <t xml:space="preserve">Measure of Central Tendency </t>
  </si>
  <si>
    <t>Median</t>
  </si>
  <si>
    <t>Mode</t>
  </si>
  <si>
    <t>Range</t>
  </si>
  <si>
    <t>Variance</t>
  </si>
  <si>
    <t>Std deviation</t>
  </si>
  <si>
    <t>1,3</t>
  </si>
  <si>
    <t>Unimodal</t>
  </si>
  <si>
    <t>Bimodal</t>
  </si>
  <si>
    <t>Multimodal</t>
  </si>
  <si>
    <t>Max- Min</t>
  </si>
  <si>
    <t>Column 1</t>
  </si>
  <si>
    <t xml:space="preserve">   39.579 to 41.488 </t>
  </si>
  <si>
    <t xml:space="preserve">   1.2622 to 2.719  </t>
  </si>
  <si>
    <t>Descriptive Statistics</t>
  </si>
  <si>
    <t>StDev</t>
  </si>
  <si>
    <t>Minimum</t>
  </si>
  <si>
    <t>25th Percentile (Q1)</t>
  </si>
  <si>
    <t>50th Percentile (Median)</t>
  </si>
  <si>
    <t>75th Percentile (Q3)</t>
  </si>
  <si>
    <t xml:space="preserve">Maximum </t>
  </si>
  <si>
    <t>95.0% CI Mean</t>
  </si>
  <si>
    <t>95.0% CI Sigma</t>
  </si>
  <si>
    <t>Anderson-Darling Normality Test</t>
  </si>
  <si>
    <t>P-Value (A-D Test)</t>
  </si>
  <si>
    <t>Skewness</t>
  </si>
  <si>
    <t>P-Value (Skewness)</t>
  </si>
  <si>
    <t>Kurtosis</t>
  </si>
  <si>
    <t>P-Value (Kurtosis)</t>
  </si>
  <si>
    <t>D</t>
  </si>
  <si>
    <t>Mike</t>
  </si>
  <si>
    <t>H</t>
  </si>
  <si>
    <t>W</t>
  </si>
  <si>
    <t>BMI</t>
  </si>
  <si>
    <t>Pulse</t>
  </si>
  <si>
    <t>Fats %</t>
  </si>
  <si>
    <t>MC (Anita)</t>
  </si>
  <si>
    <t>Refernce value</t>
  </si>
  <si>
    <t>Repeatability Error</t>
  </si>
  <si>
    <t>A1</t>
  </si>
  <si>
    <t>A2</t>
  </si>
  <si>
    <t>B1</t>
  </si>
  <si>
    <t>B2</t>
  </si>
  <si>
    <t>C1</t>
  </si>
  <si>
    <t>C2</t>
  </si>
  <si>
    <t>D1</t>
  </si>
  <si>
    <t>D2</t>
  </si>
  <si>
    <t>Reproducibility Error</t>
  </si>
  <si>
    <t>Same Person</t>
  </si>
  <si>
    <t>Diff persons</t>
  </si>
  <si>
    <t>GRR</t>
  </si>
  <si>
    <t>Guage RnR</t>
  </si>
  <si>
    <t>Grandmom</t>
  </si>
  <si>
    <t>Sibling</t>
  </si>
  <si>
    <t>Linearity</t>
  </si>
  <si>
    <t xml:space="preserve">. +/3 </t>
  </si>
  <si>
    <t>. +/2</t>
  </si>
  <si>
    <t>. +/1</t>
  </si>
  <si>
    <t>. +/5</t>
  </si>
  <si>
    <t>Bias</t>
  </si>
  <si>
    <t>Average</t>
  </si>
  <si>
    <t>Stability</t>
  </si>
  <si>
    <t>How is my MS over a period of time</t>
  </si>
  <si>
    <t>Process Capability Indices - Continuous Data</t>
  </si>
  <si>
    <t>(Assumes that data are normally distributed)</t>
  </si>
  <si>
    <t>Sample Data (user inputs):</t>
  </si>
  <si>
    <t>x-bar</t>
  </si>
  <si>
    <t>Standard Deviation</t>
  </si>
  <si>
    <t>s</t>
  </si>
  <si>
    <t>Upper specification limit</t>
  </si>
  <si>
    <t>Lower specification limit</t>
  </si>
  <si>
    <t>Results:</t>
  </si>
  <si>
    <t xml:space="preserve"> </t>
  </si>
  <si>
    <t>Cp, Pp</t>
  </si>
  <si>
    <t>Cpu, Ppu</t>
  </si>
  <si>
    <t>Cpl, Ppl</t>
  </si>
  <si>
    <t>Cpk, Ppk</t>
  </si>
  <si>
    <t>Note: Cp, Cpk if S is Within or Short Term; Pp, Ppk if S is Overall or Long Term</t>
  </si>
  <si>
    <t>SigmaXL Inc., Copyright © 2004 - 2022, Version 1.0.  This template is licensed to registered users of SigmaXL.  It is a part of the SigmaXL software and may not be redistributed.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</si>
</sst>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0.000"/>
    <numFmt numFmtId="169" formatCode="0.0000"/>
    <numFmt numFmtId="171" formatCode="0.000000000000000000000000000000"/>
    <numFmt numFmtId="172" formatCode="0.00000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13"/>
        <bgColor indexed="64"/>
      </patternFill>
    </fill>
  </fills>
  <borders count="41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auto="1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3" fillId="0" borderId="0"/>
    <xf numFmtId="0" fontId="13" fillId="0" borderId="0"/>
  </cellStyleXfs>
  <cellXfs count="108">
    <xf numFmtId="0" fontId="0" fillId="0" borderId="0" xfId="0"/>
    <xf numFmtId="9" fontId="0" fillId="0" borderId="0" xfId="1" applyFont="1"/>
    <xf numFmtId="9" fontId="0" fillId="0" borderId="0" xfId="0" applyNumberFormat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NumberFormat="1" applyBorder="1"/>
    <xf numFmtId="0" fontId="0" fillId="0" borderId="3" xfId="0" applyBorder="1"/>
    <xf numFmtId="0" fontId="0" fillId="0" borderId="4" xfId="0" applyNumberFormat="1" applyBorder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3" fillId="0" borderId="0" xfId="0" applyNumberFormat="1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4" fillId="0" borderId="0" xfId="0" applyFont="1"/>
    <xf numFmtId="0" fontId="3" fillId="0" borderId="0" xfId="0" applyFont="1" applyAlignment="1">
      <alignment horizontal="left"/>
    </xf>
    <xf numFmtId="21" fontId="0" fillId="0" borderId="0" xfId="0" applyNumberFormat="1"/>
    <xf numFmtId="21" fontId="0" fillId="3" borderId="0" xfId="0" applyNumberFormat="1" applyFill="1"/>
    <xf numFmtId="21" fontId="0" fillId="4" borderId="0" xfId="0" applyNumberFormat="1" applyFill="1"/>
    <xf numFmtId="21" fontId="0" fillId="0" borderId="5" xfId="0" applyNumberFormat="1" applyBorder="1"/>
    <xf numFmtId="21" fontId="0" fillId="0" borderId="6" xfId="0" applyNumberFormat="1" applyBorder="1"/>
    <xf numFmtId="21" fontId="0" fillId="2" borderId="6" xfId="0" applyNumberFormat="1" applyFill="1" applyBorder="1"/>
    <xf numFmtId="21" fontId="0" fillId="0" borderId="7" xfId="0" applyNumberFormat="1" applyBorder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/>
    <xf numFmtId="0" fontId="0" fillId="5" borderId="0" xfId="0" applyFill="1"/>
    <xf numFmtId="0" fontId="0" fillId="4" borderId="0" xfId="0" applyFill="1"/>
    <xf numFmtId="0" fontId="0" fillId="6" borderId="0" xfId="0" applyFill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/>
    <xf numFmtId="0" fontId="6" fillId="0" borderId="0" xfId="0" applyFont="1" applyBorder="1"/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7" xfId="0" applyFont="1" applyBorder="1"/>
    <xf numFmtId="0" fontId="3" fillId="0" borderId="0" xfId="0" applyFont="1"/>
    <xf numFmtId="0" fontId="3" fillId="0" borderId="16" xfId="0" applyFont="1" applyBorder="1"/>
    <xf numFmtId="0" fontId="3" fillId="0" borderId="20" xfId="0" applyFont="1" applyBorder="1"/>
    <xf numFmtId="1" fontId="0" fillId="0" borderId="0" xfId="0" applyNumberFormat="1" applyFont="1"/>
    <xf numFmtId="168" fontId="0" fillId="0" borderId="17" xfId="0" applyNumberFormat="1" applyFont="1" applyBorder="1"/>
    <xf numFmtId="1" fontId="0" fillId="0" borderId="17" xfId="0" applyNumberFormat="1" applyFont="1" applyBorder="1"/>
    <xf numFmtId="169" fontId="7" fillId="0" borderId="17" xfId="0" applyNumberFormat="1" applyFont="1" applyBorder="1"/>
    <xf numFmtId="169" fontId="8" fillId="0" borderId="18" xfId="0" applyNumberFormat="1" applyFont="1" applyBorder="1"/>
    <xf numFmtId="0" fontId="0" fillId="0" borderId="17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9" fillId="7" borderId="21" xfId="0" applyFont="1" applyFill="1" applyBorder="1"/>
    <xf numFmtId="0" fontId="9" fillId="7" borderId="19" xfId="0" applyFont="1" applyFill="1" applyBorder="1"/>
    <xf numFmtId="0" fontId="3" fillId="2" borderId="16" xfId="0" applyFont="1" applyFill="1" applyBorder="1"/>
    <xf numFmtId="168" fontId="0" fillId="2" borderId="17" xfId="0" applyNumberFormat="1" applyFont="1" applyFill="1" applyBorder="1"/>
    <xf numFmtId="1" fontId="0" fillId="2" borderId="17" xfId="0" applyNumberFormat="1" applyFont="1" applyFill="1" applyBorder="1"/>
    <xf numFmtId="169" fontId="7" fillId="2" borderId="17" xfId="0" applyNumberFormat="1" applyFont="1" applyFill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12" fillId="3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1" fontId="6" fillId="8" borderId="0" xfId="0" applyNumberFormat="1" applyFont="1" applyFill="1" applyAlignment="1">
      <alignment horizontal="center"/>
    </xf>
    <xf numFmtId="0" fontId="14" fillId="0" borderId="0" xfId="2" applyFont="1"/>
    <xf numFmtId="0" fontId="13" fillId="0" borderId="0" xfId="2"/>
    <xf numFmtId="0" fontId="15" fillId="0" borderId="22" xfId="2" applyFont="1" applyBorder="1" applyAlignment="1">
      <alignment horizontal="center"/>
    </xf>
    <xf numFmtId="0" fontId="16" fillId="0" borderId="23" xfId="2" applyFont="1" applyBorder="1" applyAlignment="1">
      <alignment horizontal="center"/>
    </xf>
    <xf numFmtId="0" fontId="16" fillId="0" borderId="24" xfId="2" applyFont="1" applyBorder="1" applyAlignment="1">
      <alignment horizontal="center"/>
    </xf>
    <xf numFmtId="0" fontId="17" fillId="0" borderId="25" xfId="2" applyFont="1" applyBorder="1" applyAlignment="1">
      <alignment horizontal="center"/>
    </xf>
    <xf numFmtId="0" fontId="13" fillId="0" borderId="26" xfId="2" applyBorder="1" applyAlignment="1">
      <alignment horizontal="center"/>
    </xf>
    <xf numFmtId="0" fontId="13" fillId="0" borderId="27" xfId="2" applyBorder="1" applyAlignment="1">
      <alignment horizontal="center"/>
    </xf>
    <xf numFmtId="0" fontId="17" fillId="7" borderId="28" xfId="2" applyFont="1" applyFill="1" applyBorder="1" applyAlignment="1">
      <alignment horizontal="center"/>
    </xf>
    <xf numFmtId="0" fontId="14" fillId="7" borderId="29" xfId="2" applyFont="1" applyFill="1" applyBorder="1" applyAlignment="1">
      <alignment horizontal="center"/>
    </xf>
    <xf numFmtId="0" fontId="14" fillId="7" borderId="30" xfId="2" applyFont="1" applyFill="1" applyBorder="1" applyAlignment="1">
      <alignment horizontal="center"/>
    </xf>
    <xf numFmtId="0" fontId="18" fillId="0" borderId="31" xfId="2" applyFont="1" applyBorder="1" applyAlignment="1">
      <alignment horizontal="right"/>
    </xf>
    <xf numFmtId="0" fontId="18" fillId="0" borderId="32" xfId="2" applyFont="1" applyBorder="1" applyAlignment="1">
      <alignment horizontal="right"/>
    </xf>
    <xf numFmtId="0" fontId="18" fillId="0" borderId="33" xfId="2" applyFont="1" applyBorder="1" applyAlignment="1">
      <alignment horizontal="right"/>
    </xf>
    <xf numFmtId="0" fontId="18" fillId="0" borderId="34" xfId="2" applyFont="1" applyBorder="1" applyAlignment="1">
      <alignment horizontal="center"/>
    </xf>
    <xf numFmtId="0" fontId="18" fillId="9" borderId="35" xfId="2" applyFont="1" applyFill="1" applyBorder="1" applyAlignment="1">
      <alignment horizontal="center"/>
    </xf>
    <xf numFmtId="0" fontId="13" fillId="0" borderId="36" xfId="2" applyBorder="1"/>
    <xf numFmtId="0" fontId="13" fillId="0" borderId="0" xfId="2"/>
    <xf numFmtId="0" fontId="13" fillId="0" borderId="37" xfId="2" applyBorder="1"/>
    <xf numFmtId="171" fontId="14" fillId="0" borderId="0" xfId="2" applyNumberFormat="1" applyFont="1"/>
    <xf numFmtId="0" fontId="18" fillId="0" borderId="38" xfId="2" applyFont="1" applyBorder="1" applyAlignment="1">
      <alignment horizontal="right"/>
    </xf>
    <xf numFmtId="0" fontId="18" fillId="0" borderId="39" xfId="2" applyFont="1" applyBorder="1" applyAlignment="1">
      <alignment horizontal="right"/>
    </xf>
    <xf numFmtId="0" fontId="13" fillId="0" borderId="0" xfId="3"/>
    <xf numFmtId="0" fontId="19" fillId="0" borderId="0" xfId="2" applyFont="1"/>
    <xf numFmtId="0" fontId="20" fillId="0" borderId="0" xfId="2" applyFont="1"/>
    <xf numFmtId="172" fontId="14" fillId="0" borderId="0" xfId="2" applyNumberFormat="1" applyFont="1"/>
    <xf numFmtId="2" fontId="18" fillId="8" borderId="35" xfId="2" applyNumberFormat="1" applyFont="1" applyFill="1" applyBorder="1" applyAlignment="1">
      <alignment horizontal="center"/>
    </xf>
    <xf numFmtId="2" fontId="18" fillId="8" borderId="40" xfId="2" applyNumberFormat="1" applyFont="1" applyFill="1" applyBorder="1" applyAlignment="1">
      <alignment horizontal="center"/>
    </xf>
    <xf numFmtId="0" fontId="18" fillId="4" borderId="31" xfId="2" applyFont="1" applyFill="1" applyBorder="1" applyAlignment="1">
      <alignment horizontal="right"/>
    </xf>
    <xf numFmtId="0" fontId="18" fillId="4" borderId="32" xfId="2" applyFont="1" applyFill="1" applyBorder="1" applyAlignment="1">
      <alignment horizontal="right"/>
    </xf>
    <xf numFmtId="2" fontId="18" fillId="4" borderId="35" xfId="2" applyNumberFormat="1" applyFont="1" applyFill="1" applyBorder="1" applyAlignment="1">
      <alignment horizontal="center"/>
    </xf>
  </cellXfs>
  <cellStyles count="4">
    <cellStyle name="Normal" xfId="0" builtinId="0"/>
    <cellStyle name="Normal_Copy of V6 Process Capability Calculators" xfId="3" xr:uid="{4C185725-BE6A-41B1-83DF-CFD9ED803538}"/>
    <cellStyle name="Normal_SPI Expert" xfId="2" xr:uid="{20B39EAA-6209-4E6D-8163-6380481E27F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4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8.xml"/><Relationship Id="rId14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3366"/>
            </a:solidFill>
          </c:spPr>
          <c:invertIfNegative val="0"/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'Sheet2(1)'!$B$3:$B$11</c:f>
              <c:numCache>
                <c:formatCode>General</c:formatCode>
                <c:ptCount val="9"/>
                <c:pt idx="0">
                  <c:v>230</c:v>
                </c:pt>
                <c:pt idx="1">
                  <c:v>150</c:v>
                </c:pt>
                <c:pt idx="2">
                  <c:v>120</c:v>
                </c:pt>
                <c:pt idx="3">
                  <c:v>98</c:v>
                </c:pt>
                <c:pt idx="4">
                  <c:v>61</c:v>
                </c:pt>
                <c:pt idx="5">
                  <c:v>45</c:v>
                </c:pt>
                <c:pt idx="6">
                  <c:v>34</c:v>
                </c:pt>
                <c:pt idx="7">
                  <c:v>34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DE-4154-A771-4211D4760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073440"/>
        <c:axId val="1170077184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  <a:effectLst/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'Sheet2(1)'!$C$3:$C$11</c:f>
              <c:numCache>
                <c:formatCode>General</c:formatCode>
                <c:ptCount val="9"/>
                <c:pt idx="0">
                  <c:v>0.29336734693877553</c:v>
                </c:pt>
                <c:pt idx="1">
                  <c:v>0.48469387755102039</c:v>
                </c:pt>
                <c:pt idx="2">
                  <c:v>0.63775510204081631</c:v>
                </c:pt>
                <c:pt idx="3">
                  <c:v>0.76275510204081631</c:v>
                </c:pt>
                <c:pt idx="4">
                  <c:v>0.84056122448979587</c:v>
                </c:pt>
                <c:pt idx="5">
                  <c:v>0.89795918367346939</c:v>
                </c:pt>
                <c:pt idx="6">
                  <c:v>0.94132653061224492</c:v>
                </c:pt>
                <c:pt idx="7">
                  <c:v>0.98469387755102045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DE-4154-A771-4211D4760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317504"/>
        <c:axId val="1034312096"/>
      </c:lineChart>
      <c:catAx>
        <c:axId val="1170073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Reasons for unhappy Customers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007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007718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Count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70073440"/>
        <c:crosses val="autoZero"/>
        <c:crossBetween val="between"/>
        <c:minorUnit val="1"/>
      </c:valAx>
      <c:valAx>
        <c:axId val="1034312096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1034317504"/>
        <c:crosses val="max"/>
        <c:crossBetween val="between"/>
      </c:valAx>
      <c:catAx>
        <c:axId val="103431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431209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3366"/>
            </a:solidFill>
          </c:spPr>
          <c:invertIfNegative val="0"/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'Sheet2(1)'!$B$3:$B$11</c:f>
              <c:numCache>
                <c:formatCode>General</c:formatCode>
                <c:ptCount val="9"/>
                <c:pt idx="0">
                  <c:v>230</c:v>
                </c:pt>
                <c:pt idx="1">
                  <c:v>150</c:v>
                </c:pt>
                <c:pt idx="2">
                  <c:v>120</c:v>
                </c:pt>
                <c:pt idx="3">
                  <c:v>98</c:v>
                </c:pt>
                <c:pt idx="4">
                  <c:v>61</c:v>
                </c:pt>
                <c:pt idx="5">
                  <c:v>45</c:v>
                </c:pt>
                <c:pt idx="6">
                  <c:v>34</c:v>
                </c:pt>
                <c:pt idx="7">
                  <c:v>34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8-4E3C-98AA-A5F949DBC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073440"/>
        <c:axId val="1170077184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80"/>
              </a:solidFill>
              <a:prstDash val="solid"/>
            </a:ln>
            <a:effectLst/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'Sheet2(1)'!$A$3:$A$11</c:f>
              <c:strCache>
                <c:ptCount val="9"/>
                <c:pt idx="0">
                  <c:v>Price</c:v>
                </c:pt>
                <c:pt idx="1">
                  <c:v>Difficult process</c:v>
                </c:pt>
                <c:pt idx="2">
                  <c:v>Late shipments</c:v>
                </c:pt>
                <c:pt idx="3">
                  <c:v>Poor return process</c:v>
                </c:pt>
                <c:pt idx="4">
                  <c:v>Not able to get hold of staff</c:v>
                </c:pt>
                <c:pt idx="5">
                  <c:v>Slow Service</c:v>
                </c:pt>
                <c:pt idx="6">
                  <c:v>Not many features</c:v>
                </c:pt>
                <c:pt idx="7">
                  <c:v>Poor Quality</c:v>
                </c:pt>
                <c:pt idx="8">
                  <c:v>Poor customer service</c:v>
                </c:pt>
              </c:strCache>
            </c:strRef>
          </c:cat>
          <c:val>
            <c:numRef>
              <c:f>'Sheet2(1)'!$C$3:$C$11</c:f>
              <c:numCache>
                <c:formatCode>General</c:formatCode>
                <c:ptCount val="9"/>
                <c:pt idx="0">
                  <c:v>0.29336734693877553</c:v>
                </c:pt>
                <c:pt idx="1">
                  <c:v>0.48469387755102039</c:v>
                </c:pt>
                <c:pt idx="2">
                  <c:v>0.63775510204081631</c:v>
                </c:pt>
                <c:pt idx="3">
                  <c:v>0.76275510204081631</c:v>
                </c:pt>
                <c:pt idx="4">
                  <c:v>0.84056122448979587</c:v>
                </c:pt>
                <c:pt idx="5">
                  <c:v>0.89795918367346939</c:v>
                </c:pt>
                <c:pt idx="6">
                  <c:v>0.94132653061224492</c:v>
                </c:pt>
                <c:pt idx="7">
                  <c:v>0.98469387755102045</c:v>
                </c:pt>
                <c:pt idx="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B8-4E3C-98AA-A5F949DBC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317504"/>
        <c:axId val="1034312096"/>
      </c:lineChart>
      <c:catAx>
        <c:axId val="1170073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Reasons for unhappy Customers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007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0077184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Count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70073440"/>
        <c:crosses val="autoZero"/>
        <c:crossBetween val="between"/>
        <c:minorUnit val="1"/>
      </c:valAx>
      <c:valAx>
        <c:axId val="1034312096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1034317504"/>
        <c:crosses val="max"/>
        <c:crossBetween val="between"/>
      </c:valAx>
      <c:catAx>
        <c:axId val="1034317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431209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596F0C-9824-4D10-9661-7B9EC4F2D009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937250" y="1492250"/>
    <xdr:ext cx="5518547" cy="412273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D69130-7F3F-4523-BA4F-DD3F108EB5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11</xdr:col>
      <xdr:colOff>171450</xdr:colOff>
      <xdr:row>13</xdr:row>
      <xdr:rowOff>63500</xdr:rowOff>
    </xdr:from>
    <xdr:to>
      <xdr:col>16</xdr:col>
      <xdr:colOff>323850</xdr:colOff>
      <xdr:row>13</xdr:row>
      <xdr:rowOff>82550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BA57088-3C3E-7ABF-F748-2BF9216FB205}"/>
            </a:ext>
          </a:extLst>
        </xdr:cNvPr>
        <xdr:cNvCxnSpPr/>
      </xdr:nvCxnSpPr>
      <xdr:spPr>
        <a:xfrm flipH="1" flipV="1">
          <a:off x="7753350" y="2457450"/>
          <a:ext cx="3200400" cy="190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158750</xdr:colOff>
      <xdr:row>13</xdr:row>
      <xdr:rowOff>44450</xdr:rowOff>
    </xdr:from>
    <xdr:to>
      <xdr:col>11</xdr:col>
      <xdr:colOff>171450</xdr:colOff>
      <xdr:row>20</xdr:row>
      <xdr:rowOff>19050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42AC075-FF1E-7F6B-290A-173EE5CB2E3C}"/>
            </a:ext>
          </a:extLst>
        </xdr:cNvPr>
        <xdr:cNvCxnSpPr/>
      </xdr:nvCxnSpPr>
      <xdr:spPr>
        <a:xfrm>
          <a:off x="7740650" y="2438400"/>
          <a:ext cx="12700" cy="12636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282574</xdr:colOff>
      <xdr:row>30</xdr:row>
      <xdr:rowOff>107950</xdr:rowOff>
    </xdr:from>
    <xdr:to>
      <xdr:col>8</xdr:col>
      <xdr:colOff>171449</xdr:colOff>
      <xdr:row>48</xdr:row>
      <xdr:rowOff>63500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1953B8-2CEB-8BAC-9C78-AFCE3EB5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4" y="5632450"/>
          <a:ext cx="4905375" cy="327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0.48673</cdr:x>
      <cdr:y>0.13246</cdr:y>
    </cdr:from>
    <cdr:to>
      <cdr:x>0.91133</cdr:x>
      <cdr:y>0.13554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821CABE-7709-F398-B599-57591A4C3A98}"/>
            </a:ext>
          </a:extLst>
        </cdr:cNvPr>
        <cdr:cNvCxnSpPr/>
      </cdr:nvCxnSpPr>
      <cdr:spPr>
        <a:xfrm xmlns:a="http://schemas.openxmlformats.org/drawingml/2006/main" flipH="1">
          <a:off x="2686050" y="546100"/>
          <a:ext cx="2343150" cy="127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2">
          <a:schemeClr val="accent4"/>
        </a:lnRef>
        <a:fillRef xmlns:a="http://schemas.openxmlformats.org/drawingml/2006/main" idx="0">
          <a:schemeClr val="accent4"/>
        </a:fillRef>
        <a:effectRef xmlns:a="http://schemas.openxmlformats.org/drawingml/2006/main" idx="1">
          <a:schemeClr val="accent4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0.48443</cdr:x>
      <cdr:y>0.1417</cdr:y>
    </cdr:from>
    <cdr:to>
      <cdr:x>0.48673</cdr:x>
      <cdr:y>0.55757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CA9BF640-75DE-E19B-96ED-4B0112C04115}"/>
            </a:ext>
          </a:extLst>
        </cdr:cNvPr>
        <cdr:cNvCxnSpPr/>
      </cdr:nvCxnSpPr>
      <cdr:spPr>
        <a:xfrm xmlns:a="http://schemas.openxmlformats.org/drawingml/2006/main" flipH="1">
          <a:off x="2673350" y="584200"/>
          <a:ext cx="12700" cy="17145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4"/>
        </a:lnRef>
        <a:fillRef xmlns:a="http://schemas.openxmlformats.org/drawingml/2006/main" idx="0">
          <a:schemeClr val="accent4"/>
        </a:fillRef>
        <a:effectRef xmlns:a="http://schemas.openxmlformats.org/drawingml/2006/main" idx="0">
          <a:schemeClr val="accent4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0.39468</cdr:x>
      <cdr:y>0.18637</cdr:y>
    </cdr:from>
    <cdr:to>
      <cdr:x>0.90903</cdr:x>
      <cdr:y>0.19099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E542475B-33BD-5162-5ED0-80F7051CED5C}"/>
            </a:ext>
          </a:extLst>
        </cdr:cNvPr>
        <cdr:cNvCxnSpPr/>
      </cdr:nvCxnSpPr>
      <cdr:spPr>
        <a:xfrm xmlns:a="http://schemas.openxmlformats.org/drawingml/2006/main" flipH="1" flipV="1">
          <a:off x="2178050" y="768350"/>
          <a:ext cx="2838450" cy="190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0.39583</cdr:x>
      <cdr:y>0.18483</cdr:y>
    </cdr:from>
    <cdr:to>
      <cdr:x>0.39698</cdr:x>
      <cdr:y>0.54678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7126C580-F103-69AE-F15A-3903F840BF48}"/>
            </a:ext>
          </a:extLst>
        </cdr:cNvPr>
        <cdr:cNvCxnSpPr/>
      </cdr:nvCxnSpPr>
      <cdr:spPr>
        <a:xfrm xmlns:a="http://schemas.openxmlformats.org/drawingml/2006/main" flipH="1">
          <a:off x="2184400" y="762000"/>
          <a:ext cx="6350" cy="14922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797" cy="607218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097A9C-5D6B-B537-F24F-FB9CA83CBA3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19050</xdr:rowOff>
    </xdr:from>
    <xdr:to>
      <xdr:col>1</xdr:col>
      <xdr:colOff>657225</xdr:colOff>
      <xdr:row>2</xdr:row>
      <xdr:rowOff>180975</xdr:rowOff>
    </xdr:to>
    <xdr:pic>
      <xdr:nvPicPr>
        <xdr:cNvPr id="2" name="Picture 1" descr="sigma logo">
          <a:extLst>
            <a:ext uri="{FF2B5EF4-FFF2-40B4-BE49-F238E27FC236}">
              <a16:creationId xmlns:a16="http://schemas.microsoft.com/office/drawing/2014/main" id="{4694D6F8-FD63-483A-B91A-EBCDC52F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9550"/>
          <a:ext cx="55245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SigmaXL/V9.1/SigmaXL.xla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oftware_Development/Templates/SigmaXL_Templates/Individuals%20Control%20Cha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t18x64/Test%20Files/Copy%20of%20Catapult%20DOE%20V6b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oftware_Development/Templates/SigmaXL_Templates/Pareto%20Cha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SigmaXL/SigmaXL.xla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gmaXL/AppData/Local/Microsoft/Windows/Temporary%20Internet%20Files/Content.Outlook/XJXCQDJC/SigmaXL_6_Jun_4/SigmaXL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 Poisson Rates Equivalence"/>
      <sheetName val="2 Sample Equivalence"/>
      <sheetName val="Process Capability &amp; CI"/>
      <sheetName val="Process Sigma Continuous"/>
      <sheetName val="Lognormal Dist Probability"/>
      <sheetName val="Sheet2"/>
      <sheetName val="Ad_Mult_Start"/>
      <sheetName val="Run Chart"/>
      <sheetName val="2 Proportions Equivalence"/>
      <sheetName val="Type 1 Gage Study"/>
      <sheetName val="Normal Tolerance Interval"/>
      <sheetName val="Gage Bias Linearity"/>
      <sheetName val="1 Sample Z - CI Mean"/>
      <sheetName val="Chi_Square_8"/>
      <sheetName val="VA Process Load"/>
      <sheetName val="Att_MSA_Bin"/>
      <sheetName val="Att_MSA_Ordinal"/>
      <sheetName val="Att_MSA_Nominal"/>
      <sheetName val="Two-Factor 4-Run DOE"/>
      <sheetName val=" Cause &amp; Effect Template"/>
      <sheetName val="Value Stream Mapping"/>
      <sheetName val="Poisson Dist Probability"/>
      <sheetName val="Fishbone"/>
      <sheetName val="Binomial Dist Probability"/>
      <sheetName val="Inverse Normal Calc"/>
      <sheetName val="Weibull Dist Probability"/>
      <sheetName val="Exponential Dist Probability"/>
      <sheetName val="Normal Dist Probability"/>
      <sheetName val="Hypergeometric Dist Probability"/>
      <sheetName val="Three-Factor 4-Run DOE"/>
      <sheetName val="Three-Factor 8-Run DOE"/>
      <sheetName val="Four-Factor 8-Run DOE"/>
      <sheetName val="Four-Factor 16-Run DOE"/>
      <sheetName val="Five-Factor 8-Run DOE"/>
      <sheetName val="Five-Factor 16-Run DOE"/>
      <sheetName val="2 Poisson Rates Test CI"/>
      <sheetName val="1 Sample StDev"/>
      <sheetName val="1 Sample t - CI Mean"/>
      <sheetName val="2 Proportions Test CI"/>
      <sheetName val="1 Proportion Test CI"/>
      <sheetName val="Minimum Sample Size Robust"/>
      <sheetName val="Pugh Matrix"/>
      <sheetName val="Attribute MSA"/>
      <sheetName val="Gage R&amp;R"/>
      <sheetName val="Sample Size Discrete"/>
      <sheetName val="Process Capability Ind"/>
      <sheetName val="Process Sigma Discrete"/>
      <sheetName val="1 Proportion CI1"/>
      <sheetName val="2 Sample F-Test"/>
      <sheetName val="1 Sample CI StDev"/>
      <sheetName val="2 Sample t-Test Unequal Var"/>
      <sheetName val="2 Sample t-Test Equal Var"/>
      <sheetName val="Sample Size Continuous"/>
      <sheetName val="Options"/>
      <sheetName val="Ordinal Logistic"/>
      <sheetName val="Binary Logistic"/>
      <sheetName val="Distfit"/>
      <sheetName val="Multiple Regression"/>
      <sheetName val="Johnson"/>
      <sheetName val="Nonnormal Weibull"/>
      <sheetName val="Prioritization Matrix"/>
      <sheetName val=" Fishbone"/>
      <sheetName val="Cause &amp; Effect (Fishbone)"/>
      <sheetName val="Histogram"/>
      <sheetName val="Pareto Chart"/>
      <sheetName val="IPO Diagram"/>
      <sheetName val="Rough data"/>
      <sheetName val="Takt Time"/>
      <sheetName val="Weibull"/>
      <sheetName val="DOE_Lookup"/>
      <sheetName val="Gage R&amp;R (Crossed) WKS"/>
      <sheetName val="DOE_Analyze"/>
      <sheetName val="MISC"/>
      <sheetName val="DOE"/>
      <sheetName val="Gage_R&amp;R"/>
      <sheetName val="xbarlook"/>
      <sheetName val="SampleCharts"/>
      <sheetName val="SampleMultiCharts"/>
      <sheetName val="Sheet1"/>
      <sheetName val="Recall"/>
      <sheetName val="One-Way Chi-Square"/>
      <sheetName val="Sheet3"/>
      <sheetName val="ppforpivo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viduals Control Chart"/>
      <sheetName val="Rough data"/>
    </sheetNames>
    <sheetDataSet>
      <sheetData sheetId="0"/>
      <sheetData sheetId="1">
        <row r="1">
          <cell r="M1">
            <v>24</v>
          </cell>
        </row>
        <row r="2">
          <cell r="M2">
            <v>36.4</v>
          </cell>
        </row>
        <row r="3">
          <cell r="A3">
            <v>5</v>
          </cell>
          <cell r="M3">
            <v>32.799999999999997</v>
          </cell>
        </row>
        <row r="4">
          <cell r="A4">
            <v>1</v>
          </cell>
          <cell r="M4">
            <v>47.6</v>
          </cell>
        </row>
        <row r="5">
          <cell r="A5">
            <v>2</v>
          </cell>
          <cell r="M5">
            <v>30.6</v>
          </cell>
        </row>
        <row r="6">
          <cell r="M6">
            <v>52.2</v>
          </cell>
        </row>
        <row r="7">
          <cell r="M7">
            <v>35.799999999999997</v>
          </cell>
        </row>
        <row r="8">
          <cell r="M8">
            <v>36.5</v>
          </cell>
        </row>
        <row r="9">
          <cell r="M9">
            <v>39.9</v>
          </cell>
        </row>
        <row r="10">
          <cell r="M10">
            <v>28</v>
          </cell>
        </row>
        <row r="11">
          <cell r="M11">
            <v>25.9</v>
          </cell>
        </row>
        <row r="12">
          <cell r="M12">
            <v>23.9</v>
          </cell>
        </row>
        <row r="13">
          <cell r="M13">
            <v>37.9</v>
          </cell>
        </row>
        <row r="14">
          <cell r="M14">
            <v>17.7</v>
          </cell>
        </row>
        <row r="15">
          <cell r="M15">
            <v>38.799999999999997</v>
          </cell>
        </row>
        <row r="16">
          <cell r="M16">
            <v>32.9</v>
          </cell>
        </row>
        <row r="17">
          <cell r="M17">
            <v>32.4</v>
          </cell>
        </row>
        <row r="18">
          <cell r="M18">
            <v>32.4</v>
          </cell>
        </row>
        <row r="19">
          <cell r="M19">
            <v>36.9</v>
          </cell>
        </row>
        <row r="20">
          <cell r="M20">
            <v>54.7</v>
          </cell>
        </row>
        <row r="21">
          <cell r="M21">
            <v>23.4</v>
          </cell>
        </row>
        <row r="22">
          <cell r="M22">
            <v>30.9</v>
          </cell>
        </row>
        <row r="23">
          <cell r="M23">
            <v>17.899999999999999</v>
          </cell>
        </row>
        <row r="24">
          <cell r="M24">
            <v>27.6</v>
          </cell>
        </row>
        <row r="25">
          <cell r="M25">
            <v>7.1</v>
          </cell>
        </row>
        <row r="26">
          <cell r="M26">
            <v>37.6</v>
          </cell>
        </row>
        <row r="27">
          <cell r="M27">
            <v>61.9</v>
          </cell>
        </row>
        <row r="28">
          <cell r="M28">
            <v>39.200000000000003</v>
          </cell>
        </row>
        <row r="29">
          <cell r="M29">
            <v>35.200000000000003</v>
          </cell>
        </row>
        <row r="30">
          <cell r="M30">
            <v>28.2</v>
          </cell>
        </row>
        <row r="31">
          <cell r="M31">
            <v>28</v>
          </cell>
        </row>
        <row r="32">
          <cell r="M32">
            <v>33.9</v>
          </cell>
        </row>
        <row r="33">
          <cell r="M33">
            <v>31.6</v>
          </cell>
        </row>
        <row r="34">
          <cell r="M34">
            <v>36.6</v>
          </cell>
        </row>
        <row r="35">
          <cell r="M35">
            <v>40.1</v>
          </cell>
        </row>
        <row r="36">
          <cell r="M36">
            <v>22.1</v>
          </cell>
        </row>
        <row r="37">
          <cell r="M37">
            <v>27.8</v>
          </cell>
        </row>
        <row r="38">
          <cell r="M38">
            <v>21.9</v>
          </cell>
        </row>
        <row r="39">
          <cell r="M39">
            <v>53.5</v>
          </cell>
        </row>
        <row r="40">
          <cell r="M40">
            <v>26.1</v>
          </cell>
        </row>
        <row r="41">
          <cell r="M41">
            <v>36.6</v>
          </cell>
        </row>
        <row r="42">
          <cell r="M42">
            <v>40.1</v>
          </cell>
        </row>
        <row r="43">
          <cell r="M43">
            <v>32.5</v>
          </cell>
        </row>
        <row r="44">
          <cell r="M44">
            <v>34.700000000000003</v>
          </cell>
        </row>
        <row r="45">
          <cell r="M45">
            <v>42.1</v>
          </cell>
        </row>
        <row r="46">
          <cell r="M46">
            <v>36.200000000000003</v>
          </cell>
        </row>
        <row r="47">
          <cell r="M47">
            <v>9</v>
          </cell>
        </row>
        <row r="48">
          <cell r="M48">
            <v>20</v>
          </cell>
        </row>
        <row r="49">
          <cell r="M49">
            <v>36.1</v>
          </cell>
        </row>
        <row r="50">
          <cell r="M50">
            <v>26</v>
          </cell>
        </row>
        <row r="51">
          <cell r="M51">
            <v>25.6</v>
          </cell>
        </row>
        <row r="52">
          <cell r="M52">
            <v>40.5</v>
          </cell>
        </row>
        <row r="53">
          <cell r="M53">
            <v>27.5</v>
          </cell>
        </row>
        <row r="54">
          <cell r="M54">
            <v>25.7</v>
          </cell>
        </row>
        <row r="55">
          <cell r="M55">
            <v>53</v>
          </cell>
        </row>
        <row r="56">
          <cell r="M56">
            <v>31.1</v>
          </cell>
        </row>
        <row r="57">
          <cell r="M57">
            <v>56.5</v>
          </cell>
        </row>
        <row r="58">
          <cell r="M58">
            <v>34.200000000000003</v>
          </cell>
        </row>
        <row r="59">
          <cell r="M59">
            <v>41.7</v>
          </cell>
        </row>
        <row r="60">
          <cell r="M60">
            <v>35.200000000000003</v>
          </cell>
        </row>
        <row r="61">
          <cell r="M61">
            <v>39.6</v>
          </cell>
        </row>
        <row r="62">
          <cell r="M62">
            <v>26</v>
          </cell>
        </row>
        <row r="63">
          <cell r="M63">
            <v>47.4</v>
          </cell>
        </row>
        <row r="64">
          <cell r="M64">
            <v>22.8</v>
          </cell>
        </row>
        <row r="65">
          <cell r="M65">
            <v>23.9</v>
          </cell>
        </row>
        <row r="66">
          <cell r="M66">
            <v>42.5</v>
          </cell>
        </row>
        <row r="67">
          <cell r="M67">
            <v>27.1</v>
          </cell>
        </row>
        <row r="68">
          <cell r="M68">
            <v>28.7</v>
          </cell>
        </row>
        <row r="69">
          <cell r="M69">
            <v>45.3</v>
          </cell>
        </row>
        <row r="70">
          <cell r="M70">
            <v>29</v>
          </cell>
        </row>
        <row r="71">
          <cell r="M71">
            <v>27.4</v>
          </cell>
        </row>
        <row r="72">
          <cell r="M72">
            <v>27.1</v>
          </cell>
        </row>
        <row r="73">
          <cell r="M73">
            <v>35.5</v>
          </cell>
        </row>
        <row r="74">
          <cell r="M74">
            <v>38</v>
          </cell>
        </row>
        <row r="75">
          <cell r="M75">
            <v>21.1</v>
          </cell>
        </row>
        <row r="76">
          <cell r="M76">
            <v>23</v>
          </cell>
        </row>
        <row r="77">
          <cell r="M77">
            <v>45.6</v>
          </cell>
        </row>
        <row r="78">
          <cell r="M78">
            <v>39.9</v>
          </cell>
        </row>
        <row r="79">
          <cell r="M79">
            <v>23.6</v>
          </cell>
        </row>
        <row r="80">
          <cell r="M80">
            <v>34.5</v>
          </cell>
        </row>
        <row r="81">
          <cell r="M81">
            <v>33.6</v>
          </cell>
        </row>
        <row r="82">
          <cell r="M82">
            <v>48.8</v>
          </cell>
        </row>
        <row r="83">
          <cell r="M83">
            <v>32.4</v>
          </cell>
        </row>
        <row r="84">
          <cell r="M84">
            <v>46.3</v>
          </cell>
        </row>
        <row r="85">
          <cell r="M85">
            <v>26.1</v>
          </cell>
        </row>
        <row r="86">
          <cell r="M86">
            <v>42.4</v>
          </cell>
        </row>
        <row r="87">
          <cell r="M87">
            <v>43.4</v>
          </cell>
        </row>
        <row r="88">
          <cell r="M88">
            <v>45.1</v>
          </cell>
        </row>
        <row r="89">
          <cell r="M89">
            <v>23.6</v>
          </cell>
        </row>
        <row r="90">
          <cell r="M90">
            <v>29.2</v>
          </cell>
        </row>
        <row r="91">
          <cell r="M91">
            <v>57.9</v>
          </cell>
        </row>
        <row r="92">
          <cell r="M92">
            <v>20.399999999999999</v>
          </cell>
        </row>
        <row r="93">
          <cell r="M93">
            <v>33</v>
          </cell>
        </row>
        <row r="94">
          <cell r="M94">
            <v>25.2</v>
          </cell>
        </row>
        <row r="95">
          <cell r="M95">
            <v>50.4</v>
          </cell>
        </row>
        <row r="96">
          <cell r="M96">
            <v>29.4</v>
          </cell>
        </row>
        <row r="97">
          <cell r="M97">
            <v>43.4</v>
          </cell>
        </row>
        <row r="98">
          <cell r="M98">
            <v>36.799999999999997</v>
          </cell>
        </row>
        <row r="99">
          <cell r="M99">
            <v>43.5</v>
          </cell>
        </row>
        <row r="100">
          <cell r="M100">
            <v>34.299999999999997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Factor DOE"/>
      <sheetName val="Analyze - 3 Factor DOE"/>
      <sheetName val="Contour &amp; Surface Plots (1)"/>
      <sheetName val="Contour &amp; Surface Plots (2)"/>
      <sheetName val="Contour &amp; Surface Plots (3)"/>
      <sheetName val="Contour &amp; Surface Plots (4)"/>
      <sheetName val="Analyze - 3 Factor DOE (1)"/>
      <sheetName val="Contour &amp; Surface Plots (5)"/>
      <sheetName val="Contour &amp; Surface Plots (6)"/>
      <sheetName val="Contour &amp; Surface Plots (7)"/>
      <sheetName val="Contour &amp; Surface Plots (8)"/>
      <sheetName val="Contour &amp; Surface Plots (9)"/>
      <sheetName val="Lognormal Dist Probability"/>
      <sheetName val="Lognormal Dist Probability (2)"/>
    </sheetNames>
    <sheetDataSet>
      <sheetData sheetId="0">
        <row r="431">
          <cell r="U431">
            <v>0.31352588535416942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eto Chart"/>
      <sheetName val="Rough data"/>
    </sheetNames>
    <sheetDataSet>
      <sheetData sheetId="0"/>
      <sheetData sheetId="1">
        <row r="1">
          <cell r="A1" t="str">
            <v># 12</v>
          </cell>
          <cell r="E1" t="str">
            <v>Count of Category</v>
          </cell>
        </row>
        <row r="2">
          <cell r="E2" t="str">
            <v>Count</v>
          </cell>
        </row>
        <row r="3">
          <cell r="E3">
            <v>0</v>
          </cell>
        </row>
        <row r="4">
          <cell r="E4">
            <v>2</v>
          </cell>
        </row>
        <row r="5">
          <cell r="E5">
            <v>3</v>
          </cell>
        </row>
        <row r="6">
          <cell r="E6">
            <v>4</v>
          </cell>
        </row>
        <row r="7">
          <cell r="E7">
            <v>5</v>
          </cell>
        </row>
        <row r="8">
          <cell r="E8">
            <v>6</v>
          </cell>
        </row>
        <row r="9">
          <cell r="E9">
            <v>7</v>
          </cell>
        </row>
        <row r="10">
          <cell r="E10">
            <v>8</v>
          </cell>
        </row>
        <row r="11">
          <cell r="E11">
            <v>9</v>
          </cell>
        </row>
        <row r="12">
          <cell r="E12">
            <v>10</v>
          </cell>
        </row>
        <row r="13">
          <cell r="E13">
            <v>11</v>
          </cell>
        </row>
        <row r="14">
          <cell r="E14">
            <v>12</v>
          </cell>
        </row>
        <row r="15">
          <cell r="E15">
            <v>13</v>
          </cell>
        </row>
        <row r="16">
          <cell r="E16">
            <v>14</v>
          </cell>
        </row>
        <row r="17">
          <cell r="E17">
            <v>15</v>
          </cell>
        </row>
        <row r="18">
          <cell r="E18">
            <v>16</v>
          </cell>
        </row>
        <row r="19">
          <cell r="E19">
            <v>17</v>
          </cell>
        </row>
        <row r="20">
          <cell r="E20">
            <v>18</v>
          </cell>
        </row>
        <row r="21">
          <cell r="E21">
            <v>19</v>
          </cell>
        </row>
        <row r="22">
          <cell r="E22">
            <v>20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hbone5"/>
      <sheetName val="Prioritization Matrix"/>
      <sheetName val=" Cause &amp; Effect (Fishbone)"/>
      <sheetName val=" Cause &amp; Effect Template"/>
      <sheetName val=" Fishbone"/>
      <sheetName val="Multiple Regression"/>
      <sheetName val="Cause &amp; Effect (Fishbone)"/>
      <sheetName val="Fishbone"/>
      <sheetName val=" FMEA"/>
      <sheetName val="C (Count) Control Chart"/>
      <sheetName val="Individuals Control Chart"/>
      <sheetName val="Run Chart"/>
      <sheetName val="Histogram"/>
      <sheetName val="SIPOC"/>
      <sheetName val="Pareto Chart"/>
      <sheetName val="VA Process Load"/>
      <sheetName val="IPO Diagram"/>
      <sheetName val="OEE"/>
      <sheetName val="Stakeholder Analysis"/>
      <sheetName val="Rough data"/>
      <sheetName val="Takt Time"/>
      <sheetName val="Pugh Matrix"/>
      <sheetName val="30by30"/>
      <sheetName val="20by20"/>
      <sheetName val="10by10"/>
      <sheetName val="Charter"/>
      <sheetName val="Measurement Plan"/>
      <sheetName val="Control Plan"/>
      <sheetName val="Gage R&amp;R"/>
      <sheetName val="Weibull"/>
      <sheetName val="DOE_Lookup"/>
      <sheetName val="Att_MSA_Bin"/>
      <sheetName val="Gage R&amp;R (Crossed) WKS"/>
      <sheetName val="DOE_Analyze"/>
      <sheetName val="MISC"/>
      <sheetName val="DOE"/>
      <sheetName val="Sheet5"/>
      <sheetName val="Sheet4"/>
      <sheetName val="Sheet3"/>
      <sheetName val="Gage_R&amp;R"/>
      <sheetName val="FMEA"/>
      <sheetName val="Attribute MSA"/>
      <sheetName val="Process Sigma Continuous"/>
      <sheetName val="Sheet2"/>
      <sheetName val="Sheet1"/>
      <sheetName val="xbarlook"/>
      <sheetName val="ppforpivot1"/>
      <sheetName val="Process Sigma Discrete"/>
      <sheetName val="SampleCharts"/>
      <sheetName val="SampleMultiCharts"/>
      <sheetName val="Five-Factor 16-Run DOE"/>
      <sheetName val="Four-Factor 16-Run DOE"/>
      <sheetName val="Three-Factor 8-Run DOE"/>
      <sheetName val="Four-Factor 8-Run DOE"/>
      <sheetName val="Five-Factor 8-Run DOE"/>
      <sheetName val="Two-Factor 4-Run DOE"/>
      <sheetName val="Three-Factor 4-Run DOE"/>
      <sheetName val="C&amp;E Matrix"/>
      <sheetName val="Binary Logistic"/>
      <sheetName val="Ordinal Logistic Regression"/>
      <sheetName val="Sample Size Discrete"/>
      <sheetName val="Value Stream Mapping"/>
      <sheetName val="Process Capability Ind"/>
      <sheetName val="Process Capability &amp; CI"/>
      <sheetName val="1 Proportion CI"/>
      <sheetName val="2 Sample F-Test"/>
      <sheetName val="1 Sample CI StDev"/>
      <sheetName val="2 Sample t-Test Unequal Var"/>
      <sheetName val="2 Sample t-Test Equal Var"/>
      <sheetName val="1 Sample t - CI Mean"/>
      <sheetName val="Sample Size Continuous"/>
      <sheetName val="Poisson Dist Probability"/>
      <sheetName val="Binomial Dist Probability"/>
      <sheetName val="Inverse Normal Calc"/>
      <sheetName val="Lognormal Dist Probability"/>
      <sheetName val="Weibull Dist Probability"/>
      <sheetName val="Exponential Dist Probability"/>
      <sheetName val="Normal Dist Probability"/>
      <sheetName val="Hypergeometric Dist Probability"/>
      <sheetName val="2 Proportions"/>
      <sheetName val="Distfit"/>
      <sheetName val="Johnson"/>
      <sheetName val="Nonnormal Weibull"/>
      <sheetName val="Solution Selection Matrix"/>
      <sheetName val="Cause &amp; Effect Template"/>
      <sheetName val="SigmaX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test1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>
        <row r="1">
          <cell r="A1" t="str">
            <v>test1</v>
          </cell>
        </row>
      </sheetData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shbone5"/>
      <sheetName val="Value Stream Mapping"/>
      <sheetName val="Three-Factor 4-Run DOE"/>
      <sheetName val="Three-Factor 8-Run DOE"/>
      <sheetName val="Four-Factor 8-Run DOE"/>
      <sheetName val="Four-Factor 16-Run DOE"/>
      <sheetName val="Five-Factor 8-Run DOE"/>
      <sheetName val="Five-Factor 16-Run DOE"/>
      <sheetName val="Process Capability Ind"/>
      <sheetName val="Process Sigma Continuous"/>
      <sheetName val="Process Sigma Discrete"/>
      <sheetName val="Process Capability &amp; CI"/>
      <sheetName val="1 Proportion CI"/>
      <sheetName val="2 Sample F-Test"/>
      <sheetName val="1 Sample CI StDev"/>
      <sheetName val="2 Sample t-Test Unequal Var"/>
      <sheetName val="2 Sample t-Test Equal Var"/>
      <sheetName val="1 Sample t - CI Mean"/>
      <sheetName val="Sample Size Continuous"/>
      <sheetName val="Sample Size Discrete"/>
      <sheetName val="Poisson Dist Probability"/>
      <sheetName val="Binomial Dist Probability"/>
      <sheetName val="Inverse Normal Calc"/>
      <sheetName val="Lognormal Dist Probability"/>
      <sheetName val="Weibull Dist Probability"/>
      <sheetName val="Exponential Dist Probability"/>
      <sheetName val="Normal Dist Probability"/>
      <sheetName val="Hypergeometric Dist Probability"/>
      <sheetName val="2 Proportions"/>
      <sheetName val="Distfit"/>
      <sheetName val="Johnson"/>
      <sheetName val="Multiple Regression"/>
      <sheetName val="Binary Logistic"/>
      <sheetName val="Ordinal Logistic Regression"/>
      <sheetName val="Nonnormal Weibull"/>
      <sheetName val="Prioritization Matrix"/>
      <sheetName val=" Cause &amp; Effect (Fishbone)"/>
      <sheetName val=" Cause &amp; Effect Template"/>
      <sheetName val=" Fishbone"/>
      <sheetName val="Cause &amp; Effect (Fishbone)"/>
      <sheetName val="Fishbone"/>
      <sheetName val=" FMEA"/>
      <sheetName val="C (Count) Control Chart"/>
      <sheetName val="Individuals Control Chart"/>
      <sheetName val="Run Chart"/>
      <sheetName val="Histogram"/>
      <sheetName val="SIPOC"/>
      <sheetName val="Pareto Chart"/>
      <sheetName val="VA Process Load"/>
      <sheetName val="IPO Diagram"/>
      <sheetName val="Rough data"/>
      <sheetName val="Takt Time"/>
      <sheetName val="Pugh Matrix"/>
      <sheetName val="30by30"/>
      <sheetName val="20by20"/>
      <sheetName val="10by10"/>
      <sheetName val="Charter"/>
      <sheetName val="Measurement Plan"/>
      <sheetName val="Control Plan"/>
      <sheetName val="Gage R&amp;R"/>
      <sheetName val="Weibull"/>
      <sheetName val="DOE_Lookup"/>
      <sheetName val="Att_MSA_Bin"/>
      <sheetName val="Gage R&amp;R (Crossed) WKS"/>
      <sheetName val="DOE_Analyze"/>
      <sheetName val="MISC"/>
      <sheetName val="DOE"/>
      <sheetName val="Sheet5"/>
      <sheetName val="Sheet4"/>
      <sheetName val="Sheet3"/>
      <sheetName val="Gage_R&amp;R"/>
      <sheetName val="FMEA"/>
      <sheetName val="Attribute MSA"/>
      <sheetName val="Sheet2"/>
      <sheetName val="Sheet1"/>
      <sheetName val="xbarlook"/>
      <sheetName val="ppforpivot1"/>
      <sheetName val="SampleCharts"/>
      <sheetName val="SampleMultiCharts"/>
      <sheetName val="C&amp;E Matri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1">
          <cell r="A1" t="str">
            <v>test1</v>
          </cell>
          <cell r="B1">
            <v>-1000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282E-3312-4B62-BDBD-15A788479086}">
  <dimension ref="A1:L12"/>
  <sheetViews>
    <sheetView workbookViewId="0">
      <selection activeCell="A3" sqref="A3:C11"/>
    </sheetView>
  </sheetViews>
  <sheetFormatPr defaultRowHeight="14.5" x14ac:dyDescent="0.35"/>
  <cols>
    <col min="1" max="16384" width="8.7265625" style="3"/>
  </cols>
  <sheetData>
    <row r="1" spans="1:12" x14ac:dyDescent="0.35">
      <c r="A1" s="4" t="s">
        <v>13</v>
      </c>
      <c r="B1" s="5"/>
      <c r="E1" s="3">
        <v>784</v>
      </c>
      <c r="K1" t="s">
        <v>0</v>
      </c>
      <c r="L1" s="2" t="s">
        <v>10</v>
      </c>
    </row>
    <row r="2" spans="1:12" x14ac:dyDescent="0.35">
      <c r="A2" s="4" t="s">
        <v>0</v>
      </c>
      <c r="B2" s="5" t="s">
        <v>14</v>
      </c>
      <c r="E2" s="3" t="e">
        <f>SUM(rngh2)</f>
        <v>#NAME?</v>
      </c>
      <c r="K2" t="s">
        <v>1</v>
      </c>
      <c r="L2" s="2">
        <v>120</v>
      </c>
    </row>
    <row r="3" spans="1:12" x14ac:dyDescent="0.35">
      <c r="A3" s="4" t="s">
        <v>2</v>
      </c>
      <c r="B3" s="6">
        <v>230</v>
      </c>
      <c r="C3" s="6">
        <v>0.29336734693877553</v>
      </c>
      <c r="D3" s="6">
        <v>230</v>
      </c>
      <c r="K3" t="s">
        <v>2</v>
      </c>
      <c r="L3" s="2">
        <v>230</v>
      </c>
    </row>
    <row r="4" spans="1:12" x14ac:dyDescent="0.35">
      <c r="A4" s="7" t="s">
        <v>7</v>
      </c>
      <c r="B4" s="8">
        <v>150</v>
      </c>
      <c r="C4" s="8">
        <v>0.48469387755102039</v>
      </c>
      <c r="D4" s="8">
        <v>380</v>
      </c>
      <c r="K4" t="s">
        <v>5</v>
      </c>
      <c r="L4" s="2">
        <v>12</v>
      </c>
    </row>
    <row r="5" spans="1:12" x14ac:dyDescent="0.35">
      <c r="A5" s="7" t="s">
        <v>1</v>
      </c>
      <c r="B5" s="8">
        <v>120</v>
      </c>
      <c r="C5" s="8">
        <v>0.63775510204081631</v>
      </c>
      <c r="D5" s="8">
        <v>500</v>
      </c>
      <c r="K5" t="s">
        <v>3</v>
      </c>
      <c r="L5" s="2">
        <v>34</v>
      </c>
    </row>
    <row r="6" spans="1:12" x14ac:dyDescent="0.35">
      <c r="A6" s="7" t="s">
        <v>4</v>
      </c>
      <c r="B6" s="8">
        <v>98</v>
      </c>
      <c r="C6" s="8">
        <v>0.76275510204081631</v>
      </c>
      <c r="D6" s="8">
        <v>598</v>
      </c>
      <c r="K6" t="s">
        <v>4</v>
      </c>
      <c r="L6" s="2">
        <v>98</v>
      </c>
    </row>
    <row r="7" spans="1:12" x14ac:dyDescent="0.35">
      <c r="A7" s="7" t="s">
        <v>9</v>
      </c>
      <c r="B7" s="8">
        <v>61</v>
      </c>
      <c r="C7" s="8">
        <v>0.84056122448979587</v>
      </c>
      <c r="D7" s="8">
        <v>659</v>
      </c>
      <c r="K7" t="s">
        <v>6</v>
      </c>
      <c r="L7" s="2">
        <v>34</v>
      </c>
    </row>
    <row r="8" spans="1:12" x14ac:dyDescent="0.35">
      <c r="A8" s="7" t="s">
        <v>8</v>
      </c>
      <c r="B8" s="8">
        <v>45</v>
      </c>
      <c r="C8" s="8">
        <v>0.89795918367346939</v>
      </c>
      <c r="D8" s="8">
        <v>704</v>
      </c>
      <c r="K8" t="s">
        <v>7</v>
      </c>
      <c r="L8" s="2">
        <v>150</v>
      </c>
    </row>
    <row r="9" spans="1:12" x14ac:dyDescent="0.35">
      <c r="A9" s="7" t="s">
        <v>6</v>
      </c>
      <c r="B9" s="8">
        <v>34</v>
      </c>
      <c r="C9" s="8">
        <v>0.94132653061224492</v>
      </c>
      <c r="D9" s="8">
        <v>738</v>
      </c>
      <c r="K9" t="s">
        <v>8</v>
      </c>
      <c r="L9" s="2">
        <v>45</v>
      </c>
    </row>
    <row r="10" spans="1:12" x14ac:dyDescent="0.35">
      <c r="A10" s="7" t="s">
        <v>3</v>
      </c>
      <c r="B10" s="8">
        <v>34</v>
      </c>
      <c r="C10" s="8">
        <v>0.98469387755102045</v>
      </c>
      <c r="D10" s="8">
        <v>772</v>
      </c>
      <c r="K10" t="s">
        <v>9</v>
      </c>
      <c r="L10" s="2">
        <v>61</v>
      </c>
    </row>
    <row r="11" spans="1:12" x14ac:dyDescent="0.35">
      <c r="A11" s="7" t="s">
        <v>5</v>
      </c>
      <c r="B11" s="8">
        <v>12</v>
      </c>
      <c r="C11" s="8">
        <v>1</v>
      </c>
      <c r="D11" s="8">
        <v>784</v>
      </c>
    </row>
    <row r="12" spans="1:12" customFormat="1" x14ac:dyDescent="0.35"/>
  </sheetData>
  <sortState xmlns:xlrd2="http://schemas.microsoft.com/office/spreadsheetml/2017/richdata2" ref="A3:B11">
    <sortCondition descending="1" ref="B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25"/>
  <sheetViews>
    <sheetView workbookViewId="0">
      <selection activeCell="J37" sqref="J37"/>
    </sheetView>
  </sheetViews>
  <sheetFormatPr defaultRowHeight="14.5" x14ac:dyDescent="0.35"/>
  <cols>
    <col min="2" max="2" width="1.81640625" bestFit="1" customWidth="1"/>
    <col min="3" max="3" width="28.1796875" bestFit="1" customWidth="1"/>
  </cols>
  <sheetData>
    <row r="4" spans="2:6" x14ac:dyDescent="0.35">
      <c r="C4" t="s">
        <v>0</v>
      </c>
      <c r="D4" t="s">
        <v>10</v>
      </c>
      <c r="E4" t="s">
        <v>11</v>
      </c>
      <c r="F4" t="s">
        <v>12</v>
      </c>
    </row>
    <row r="5" spans="2:6" x14ac:dyDescent="0.35">
      <c r="B5">
        <v>1</v>
      </c>
      <c r="C5" t="s">
        <v>2</v>
      </c>
      <c r="D5">
        <v>230</v>
      </c>
      <c r="E5" s="1">
        <f>D5/$D$14</f>
        <v>0.29336734693877553</v>
      </c>
      <c r="F5" s="2">
        <f>E5</f>
        <v>0.29336734693877553</v>
      </c>
    </row>
    <row r="6" spans="2:6" x14ac:dyDescent="0.35">
      <c r="B6">
        <v>2</v>
      </c>
      <c r="C6" t="s">
        <v>7</v>
      </c>
      <c r="D6">
        <v>150</v>
      </c>
      <c r="E6" s="1">
        <f t="shared" ref="E6:E13" si="0">D6/$D$14</f>
        <v>0.19132653061224489</v>
      </c>
      <c r="F6" s="2">
        <f>E6+F5</f>
        <v>0.48469387755102045</v>
      </c>
    </row>
    <row r="7" spans="2:6" x14ac:dyDescent="0.35">
      <c r="B7">
        <v>3</v>
      </c>
      <c r="C7" t="s">
        <v>1</v>
      </c>
      <c r="D7">
        <v>120</v>
      </c>
      <c r="E7" s="1">
        <f t="shared" si="0"/>
        <v>0.15306122448979592</v>
      </c>
      <c r="F7" s="2">
        <f t="shared" ref="F7:F13" si="1">E7+F6</f>
        <v>0.63775510204081631</v>
      </c>
    </row>
    <row r="8" spans="2:6" x14ac:dyDescent="0.35">
      <c r="B8">
        <v>4</v>
      </c>
      <c r="C8" t="s">
        <v>4</v>
      </c>
      <c r="D8">
        <v>98</v>
      </c>
      <c r="E8" s="1">
        <f t="shared" si="0"/>
        <v>0.125</v>
      </c>
      <c r="F8" s="2">
        <f t="shared" si="1"/>
        <v>0.76275510204081631</v>
      </c>
    </row>
    <row r="9" spans="2:6" x14ac:dyDescent="0.35">
      <c r="B9">
        <v>5</v>
      </c>
      <c r="C9" t="s">
        <v>9</v>
      </c>
      <c r="D9">
        <v>61</v>
      </c>
      <c r="E9" s="1">
        <f t="shared" si="0"/>
        <v>7.7806122448979595E-2</v>
      </c>
      <c r="F9" s="2">
        <f t="shared" si="1"/>
        <v>0.84056122448979587</v>
      </c>
    </row>
    <row r="10" spans="2:6" x14ac:dyDescent="0.35">
      <c r="B10">
        <v>6</v>
      </c>
      <c r="C10" t="s">
        <v>8</v>
      </c>
      <c r="D10">
        <v>45</v>
      </c>
      <c r="E10" s="1">
        <f t="shared" si="0"/>
        <v>5.7397959183673471E-2</v>
      </c>
      <c r="F10" s="2">
        <f t="shared" si="1"/>
        <v>0.89795918367346939</v>
      </c>
    </row>
    <row r="11" spans="2:6" x14ac:dyDescent="0.35">
      <c r="B11">
        <v>7</v>
      </c>
      <c r="C11" t="s">
        <v>3</v>
      </c>
      <c r="D11">
        <v>34</v>
      </c>
      <c r="E11" s="1">
        <f t="shared" si="0"/>
        <v>4.336734693877551E-2</v>
      </c>
      <c r="F11" s="2">
        <f t="shared" si="1"/>
        <v>0.94132653061224492</v>
      </c>
    </row>
    <row r="12" spans="2:6" x14ac:dyDescent="0.35">
      <c r="B12">
        <v>8</v>
      </c>
      <c r="C12" t="s">
        <v>6</v>
      </c>
      <c r="D12">
        <v>34</v>
      </c>
      <c r="E12" s="1">
        <f t="shared" si="0"/>
        <v>4.336734693877551E-2</v>
      </c>
      <c r="F12" s="2">
        <f t="shared" si="1"/>
        <v>0.98469387755102045</v>
      </c>
    </row>
    <row r="13" spans="2:6" x14ac:dyDescent="0.35">
      <c r="B13">
        <v>9</v>
      </c>
      <c r="C13" t="s">
        <v>5</v>
      </c>
      <c r="D13">
        <v>12</v>
      </c>
      <c r="E13" s="1">
        <f t="shared" si="0"/>
        <v>1.5306122448979591E-2</v>
      </c>
      <c r="F13" s="2">
        <f t="shared" si="1"/>
        <v>1</v>
      </c>
    </row>
    <row r="14" spans="2:6" x14ac:dyDescent="0.35">
      <c r="D14">
        <f>SUM(D5:D13)</f>
        <v>784</v>
      </c>
    </row>
    <row r="16" spans="2:6" x14ac:dyDescent="0.35">
      <c r="C16" t="s">
        <v>0</v>
      </c>
      <c r="D16" t="s">
        <v>10</v>
      </c>
    </row>
    <row r="17" spans="3:4" x14ac:dyDescent="0.35">
      <c r="C17" t="s">
        <v>1</v>
      </c>
      <c r="D17">
        <v>120</v>
      </c>
    </row>
    <row r="18" spans="3:4" x14ac:dyDescent="0.35">
      <c r="C18" t="s">
        <v>2</v>
      </c>
      <c r="D18">
        <v>230</v>
      </c>
    </row>
    <row r="19" spans="3:4" x14ac:dyDescent="0.35">
      <c r="C19" t="s">
        <v>5</v>
      </c>
      <c r="D19">
        <v>12</v>
      </c>
    </row>
    <row r="20" spans="3:4" x14ac:dyDescent="0.35">
      <c r="C20" t="s">
        <v>3</v>
      </c>
      <c r="D20">
        <v>34</v>
      </c>
    </row>
    <row r="21" spans="3:4" x14ac:dyDescent="0.35">
      <c r="C21" t="s">
        <v>4</v>
      </c>
      <c r="D21">
        <v>98</v>
      </c>
    </row>
    <row r="22" spans="3:4" x14ac:dyDescent="0.35">
      <c r="C22" t="s">
        <v>6</v>
      </c>
      <c r="D22">
        <v>34</v>
      </c>
    </row>
    <row r="23" spans="3:4" x14ac:dyDescent="0.35">
      <c r="C23" t="s">
        <v>7</v>
      </c>
      <c r="D23">
        <v>150</v>
      </c>
    </row>
    <row r="24" spans="3:4" x14ac:dyDescent="0.35">
      <c r="C24" t="s">
        <v>8</v>
      </c>
      <c r="D24">
        <v>45</v>
      </c>
    </row>
    <row r="25" spans="3:4" x14ac:dyDescent="0.35">
      <c r="C25" t="s">
        <v>9</v>
      </c>
      <c r="D25">
        <v>61</v>
      </c>
    </row>
  </sheetData>
  <sortState xmlns:xlrd2="http://schemas.microsoft.com/office/spreadsheetml/2017/richdata2" ref="C5:D13">
    <sortCondition descending="1" ref="D5:D13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ACAF9-6A8D-417A-A88A-BC12BA0375E4}">
  <dimension ref="C2:L14"/>
  <sheetViews>
    <sheetView workbookViewId="0">
      <selection activeCell="F11" sqref="F11"/>
    </sheetView>
  </sheetViews>
  <sheetFormatPr defaultRowHeight="14.5" x14ac:dyDescent="0.35"/>
  <cols>
    <col min="3" max="3" width="16.6328125" bestFit="1" customWidth="1"/>
    <col min="4" max="5" width="8.7265625" style="9"/>
    <col min="7" max="7" width="9.54296875" bestFit="1" customWidth="1"/>
    <col min="10" max="10" width="14.1796875" bestFit="1" customWidth="1"/>
    <col min="12" max="12" width="12.453125" bestFit="1" customWidth="1"/>
  </cols>
  <sheetData>
    <row r="2" spans="3:12" x14ac:dyDescent="0.35">
      <c r="G2" t="s">
        <v>22</v>
      </c>
    </row>
    <row r="3" spans="3:12" x14ac:dyDescent="0.35">
      <c r="C3" t="s">
        <v>15</v>
      </c>
      <c r="D3" s="9" t="s">
        <v>16</v>
      </c>
      <c r="E3" s="10">
        <v>0.85</v>
      </c>
      <c r="G3" t="s">
        <v>19</v>
      </c>
      <c r="J3" t="s">
        <v>32</v>
      </c>
      <c r="L3" t="s">
        <v>40</v>
      </c>
    </row>
    <row r="4" spans="3:12" x14ac:dyDescent="0.35">
      <c r="C4" t="s">
        <v>18</v>
      </c>
      <c r="D4" s="9" t="s">
        <v>17</v>
      </c>
      <c r="E4" s="11">
        <v>0.9</v>
      </c>
      <c r="G4" t="s">
        <v>20</v>
      </c>
    </row>
    <row r="5" spans="3:12" x14ac:dyDescent="0.35">
      <c r="G5" t="s">
        <v>21</v>
      </c>
      <c r="J5" t="s">
        <v>33</v>
      </c>
      <c r="L5" s="9">
        <v>2</v>
      </c>
    </row>
    <row r="6" spans="3:12" x14ac:dyDescent="0.35">
      <c r="J6" t="s">
        <v>34</v>
      </c>
    </row>
    <row r="7" spans="3:12" x14ac:dyDescent="0.35">
      <c r="C7" t="s">
        <v>23</v>
      </c>
    </row>
    <row r="8" spans="3:12" x14ac:dyDescent="0.35">
      <c r="C8" t="s">
        <v>24</v>
      </c>
      <c r="D8" s="9" t="s">
        <v>25</v>
      </c>
      <c r="E8" s="10">
        <v>0.85</v>
      </c>
      <c r="G8" t="s">
        <v>31</v>
      </c>
      <c r="J8" t="s">
        <v>35</v>
      </c>
    </row>
    <row r="9" spans="3:12" x14ac:dyDescent="0.35">
      <c r="J9" t="s">
        <v>36</v>
      </c>
    </row>
    <row r="10" spans="3:12" x14ac:dyDescent="0.35">
      <c r="D10" s="9" t="s">
        <v>25</v>
      </c>
      <c r="E10" s="9">
        <v>50</v>
      </c>
      <c r="J10" t="s">
        <v>37</v>
      </c>
    </row>
    <row r="12" spans="3:12" x14ac:dyDescent="0.35">
      <c r="C12" t="s">
        <v>26</v>
      </c>
      <c r="D12" s="9" t="s">
        <v>27</v>
      </c>
      <c r="E12" s="9" t="s">
        <v>28</v>
      </c>
      <c r="J12" t="s">
        <v>38</v>
      </c>
    </row>
    <row r="13" spans="3:12" x14ac:dyDescent="0.35">
      <c r="J13" t="s">
        <v>39</v>
      </c>
    </row>
    <row r="14" spans="3:12" x14ac:dyDescent="0.35">
      <c r="C14" t="s">
        <v>29</v>
      </c>
      <c r="D14" s="9" t="s">
        <v>27</v>
      </c>
      <c r="E14" s="9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6F4A8-4C81-4DC0-AE3A-480C5C7E5E18}">
  <dimension ref="A1:P27"/>
  <sheetViews>
    <sheetView topLeftCell="A10" workbookViewId="0">
      <selection activeCell="E15" sqref="E15"/>
    </sheetView>
  </sheetViews>
  <sheetFormatPr defaultRowHeight="14.5" x14ac:dyDescent="0.35"/>
  <cols>
    <col min="3" max="3" width="10" style="9" customWidth="1"/>
    <col min="4" max="4" width="8.7265625" style="9"/>
    <col min="5" max="5" width="10.26953125" style="9" bestFit="1" customWidth="1"/>
    <col min="6" max="6" width="8.7265625" style="9"/>
    <col min="7" max="7" width="10.08984375" customWidth="1"/>
    <col min="12" max="12" width="12.6328125" bestFit="1" customWidth="1"/>
  </cols>
  <sheetData>
    <row r="1" spans="1:16" x14ac:dyDescent="0.35">
      <c r="L1" t="s">
        <v>61</v>
      </c>
    </row>
    <row r="2" spans="1:16" x14ac:dyDescent="0.35">
      <c r="B2" s="12" t="s">
        <v>44</v>
      </c>
      <c r="C2" s="9" t="s">
        <v>53</v>
      </c>
      <c r="D2" s="9" t="s">
        <v>53</v>
      </c>
      <c r="E2" s="9" t="s">
        <v>53</v>
      </c>
      <c r="G2" s="9" t="s">
        <v>53</v>
      </c>
      <c r="L2">
        <v>1</v>
      </c>
      <c r="P2" t="s">
        <v>65</v>
      </c>
    </row>
    <row r="3" spans="1:16" x14ac:dyDescent="0.35">
      <c r="B3" t="s">
        <v>52</v>
      </c>
      <c r="C3" s="9" t="s">
        <v>51</v>
      </c>
      <c r="D3" s="15" t="s">
        <v>54</v>
      </c>
      <c r="E3" s="13" t="s">
        <v>55</v>
      </c>
      <c r="G3" s="12" t="s">
        <v>56</v>
      </c>
      <c r="H3" s="9" t="s">
        <v>57</v>
      </c>
      <c r="I3" s="9" t="s">
        <v>58</v>
      </c>
      <c r="J3" s="9" t="s">
        <v>59</v>
      </c>
      <c r="L3">
        <v>2</v>
      </c>
      <c r="N3" s="18" t="s">
        <v>62</v>
      </c>
      <c r="P3" t="s">
        <v>66</v>
      </c>
    </row>
    <row r="4" spans="1:16" x14ac:dyDescent="0.35">
      <c r="B4" t="s">
        <v>45</v>
      </c>
      <c r="C4" s="10">
        <v>0.75</v>
      </c>
      <c r="D4" s="16">
        <v>0.6</v>
      </c>
      <c r="E4" s="14">
        <v>0.7</v>
      </c>
      <c r="G4" s="10">
        <v>0.73</v>
      </c>
      <c r="H4" s="16">
        <v>0.7</v>
      </c>
      <c r="I4" s="16">
        <v>0.71</v>
      </c>
      <c r="J4" s="16">
        <v>0.72</v>
      </c>
      <c r="L4">
        <v>3</v>
      </c>
      <c r="N4" s="18" t="s">
        <v>63</v>
      </c>
      <c r="P4" t="s">
        <v>2</v>
      </c>
    </row>
    <row r="5" spans="1:16" x14ac:dyDescent="0.35">
      <c r="B5" t="s">
        <v>46</v>
      </c>
      <c r="C5" s="10">
        <f>1-C4</f>
        <v>0.25</v>
      </c>
      <c r="D5" s="16">
        <f>1-D4</f>
        <v>0.4</v>
      </c>
      <c r="E5" s="14">
        <f>1-E4</f>
        <v>0.30000000000000004</v>
      </c>
      <c r="G5" s="10">
        <f>1-G4</f>
        <v>0.27</v>
      </c>
      <c r="H5" s="16">
        <f t="shared" ref="H5:J5" si="0">1-H4</f>
        <v>0.30000000000000004</v>
      </c>
      <c r="I5" s="16">
        <f t="shared" si="0"/>
        <v>0.29000000000000004</v>
      </c>
      <c r="J5" s="16">
        <f t="shared" si="0"/>
        <v>0.28000000000000003</v>
      </c>
      <c r="L5" t="s">
        <v>60</v>
      </c>
      <c r="N5" s="18" t="s">
        <v>64</v>
      </c>
    </row>
    <row r="6" spans="1:16" x14ac:dyDescent="0.35">
      <c r="B6" t="s">
        <v>47</v>
      </c>
      <c r="C6" s="9">
        <v>1</v>
      </c>
      <c r="D6" s="15">
        <v>2</v>
      </c>
      <c r="E6" s="13">
        <v>1.5</v>
      </c>
      <c r="G6" s="9">
        <v>1.2</v>
      </c>
      <c r="H6" s="9">
        <v>1.5</v>
      </c>
      <c r="I6" s="9">
        <v>1.5</v>
      </c>
      <c r="J6" s="9">
        <v>1.8</v>
      </c>
      <c r="L6">
        <v>4</v>
      </c>
    </row>
    <row r="7" spans="1:16" x14ac:dyDescent="0.35">
      <c r="B7" t="s">
        <v>48</v>
      </c>
      <c r="C7" s="9">
        <v>2</v>
      </c>
      <c r="D7" s="15">
        <v>1</v>
      </c>
      <c r="E7" s="13">
        <v>1.5</v>
      </c>
      <c r="G7" s="9">
        <v>1.8</v>
      </c>
      <c r="H7" s="15">
        <v>1.5</v>
      </c>
      <c r="I7" s="15">
        <v>1.8</v>
      </c>
      <c r="J7" s="15">
        <v>1.3</v>
      </c>
      <c r="L7">
        <v>5</v>
      </c>
    </row>
    <row r="8" spans="1:16" x14ac:dyDescent="0.35">
      <c r="B8" t="s">
        <v>49</v>
      </c>
      <c r="C8" s="9">
        <v>80</v>
      </c>
      <c r="D8" s="15">
        <v>70</v>
      </c>
      <c r="E8" s="13">
        <v>72</v>
      </c>
      <c r="G8" s="9">
        <v>75</v>
      </c>
      <c r="H8" s="9">
        <v>75</v>
      </c>
      <c r="I8" s="9">
        <v>73</v>
      </c>
      <c r="J8" s="9">
        <v>74</v>
      </c>
      <c r="L8">
        <v>6</v>
      </c>
    </row>
    <row r="9" spans="1:16" x14ac:dyDescent="0.35">
      <c r="B9" t="s">
        <v>50</v>
      </c>
      <c r="C9" s="9">
        <v>50</v>
      </c>
      <c r="D9" s="15">
        <v>40</v>
      </c>
      <c r="E9" s="13">
        <v>42</v>
      </c>
      <c r="G9" s="9">
        <v>48</v>
      </c>
      <c r="H9" s="9">
        <v>48</v>
      </c>
      <c r="I9" s="9">
        <v>45</v>
      </c>
      <c r="J9" s="9">
        <v>48</v>
      </c>
    </row>
    <row r="13" spans="1:16" x14ac:dyDescent="0.35">
      <c r="A13" t="s">
        <v>78</v>
      </c>
      <c r="B13" s="23">
        <v>0.16666666666666666</v>
      </c>
      <c r="C13" s="29" t="s">
        <v>81</v>
      </c>
      <c r="G13" s="20" t="s">
        <v>41</v>
      </c>
      <c r="H13" s="20"/>
      <c r="I13" s="20"/>
      <c r="J13" s="20" t="s">
        <v>42</v>
      </c>
      <c r="K13" s="20"/>
      <c r="L13" s="20"/>
    </row>
    <row r="14" spans="1:16" x14ac:dyDescent="0.35">
      <c r="G14" t="s">
        <v>67</v>
      </c>
      <c r="J14" t="s">
        <v>68</v>
      </c>
    </row>
    <row r="15" spans="1:16" x14ac:dyDescent="0.35">
      <c r="A15" t="s">
        <v>77</v>
      </c>
      <c r="B15" s="21">
        <v>0.23611111111110999</v>
      </c>
      <c r="D15" s="10">
        <v>0.2</v>
      </c>
      <c r="G15" t="s">
        <v>69</v>
      </c>
      <c r="J15" t="s">
        <v>43</v>
      </c>
    </row>
    <row r="16" spans="1:16" ht="15" thickBot="1" x14ac:dyDescent="0.4">
      <c r="A16" t="s">
        <v>77</v>
      </c>
      <c r="B16" s="21">
        <v>0.23958333333333301</v>
      </c>
      <c r="C16" s="9">
        <v>13</v>
      </c>
      <c r="D16" s="10">
        <v>0.15</v>
      </c>
      <c r="G16" t="s">
        <v>70</v>
      </c>
      <c r="J16" s="17" t="s">
        <v>71</v>
      </c>
    </row>
    <row r="17" spans="1:13" x14ac:dyDescent="0.35">
      <c r="A17" t="s">
        <v>77</v>
      </c>
      <c r="B17" s="24">
        <v>0.243055555555556</v>
      </c>
      <c r="C17" s="9">
        <v>12</v>
      </c>
      <c r="D17" s="10">
        <v>0.1</v>
      </c>
      <c r="G17" t="s">
        <v>72</v>
      </c>
      <c r="J17" s="19" t="s">
        <v>73</v>
      </c>
    </row>
    <row r="18" spans="1:13" x14ac:dyDescent="0.35">
      <c r="A18" t="s">
        <v>77</v>
      </c>
      <c r="B18" s="25">
        <v>0.24652777777777779</v>
      </c>
      <c r="C18" s="9">
        <v>11</v>
      </c>
      <c r="D18" s="10">
        <v>0.05</v>
      </c>
      <c r="G18" t="s">
        <v>74</v>
      </c>
      <c r="J18" t="s">
        <v>75</v>
      </c>
    </row>
    <row r="19" spans="1:13" x14ac:dyDescent="0.35">
      <c r="A19" t="s">
        <v>76</v>
      </c>
      <c r="B19" s="26">
        <v>0.25</v>
      </c>
      <c r="C19" s="13">
        <v>10</v>
      </c>
    </row>
    <row r="20" spans="1:13" x14ac:dyDescent="0.35">
      <c r="A20" t="s">
        <v>77</v>
      </c>
      <c r="B20" s="25">
        <v>0.25347222222222221</v>
      </c>
      <c r="C20" s="9">
        <v>9</v>
      </c>
    </row>
    <row r="21" spans="1:13" ht="15" thickBot="1" x14ac:dyDescent="0.4">
      <c r="A21" t="s">
        <v>77</v>
      </c>
      <c r="B21" s="27">
        <v>0.25694444444444398</v>
      </c>
      <c r="C21" s="9">
        <v>8</v>
      </c>
      <c r="G21" t="s">
        <v>79</v>
      </c>
      <c r="J21" s="17" t="s">
        <v>82</v>
      </c>
    </row>
    <row r="22" spans="1:13" x14ac:dyDescent="0.35">
      <c r="A22" t="s">
        <v>77</v>
      </c>
      <c r="B22" s="21">
        <v>0.26041666666666702</v>
      </c>
      <c r="C22" s="9">
        <v>7</v>
      </c>
      <c r="J22" s="17" t="s">
        <v>83</v>
      </c>
    </row>
    <row r="23" spans="1:13" x14ac:dyDescent="0.35">
      <c r="A23" t="s">
        <v>77</v>
      </c>
      <c r="B23" s="21">
        <v>0.26388888888888801</v>
      </c>
      <c r="M23" s="33"/>
    </row>
    <row r="24" spans="1:13" x14ac:dyDescent="0.35">
      <c r="I24">
        <v>1</v>
      </c>
      <c r="J24" t="s">
        <v>84</v>
      </c>
      <c r="M24" s="32"/>
    </row>
    <row r="25" spans="1:13" x14ac:dyDescent="0.35">
      <c r="I25" s="34">
        <v>2</v>
      </c>
      <c r="J25" s="34" t="s">
        <v>85</v>
      </c>
      <c r="M25" s="12"/>
    </row>
    <row r="26" spans="1:13" x14ac:dyDescent="0.35">
      <c r="A26" t="s">
        <v>78</v>
      </c>
      <c r="B26" s="22">
        <v>0.41666666666666669</v>
      </c>
      <c r="C26" s="28" t="s">
        <v>80</v>
      </c>
      <c r="M26" s="31"/>
    </row>
    <row r="27" spans="1:13" x14ac:dyDescent="0.35">
      <c r="M27" s="30"/>
    </row>
  </sheetData>
  <mergeCells count="2">
    <mergeCell ref="G13:I13"/>
    <mergeCell ref="J13:L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385D1-C5FA-4C23-B26F-021814D61BEC}">
  <dimension ref="B2:P17"/>
  <sheetViews>
    <sheetView workbookViewId="0">
      <selection activeCell="C17" sqref="C17"/>
    </sheetView>
  </sheetViews>
  <sheetFormatPr defaultRowHeight="14.5" x14ac:dyDescent="0.35"/>
  <cols>
    <col min="4" max="4" width="13.1796875" bestFit="1" customWidth="1"/>
    <col min="5" max="5" width="10.453125" customWidth="1"/>
  </cols>
  <sheetData>
    <row r="2" spans="2:16" x14ac:dyDescent="0.35">
      <c r="B2">
        <v>200</v>
      </c>
    </row>
    <row r="3" spans="2:16" x14ac:dyDescent="0.35">
      <c r="M3" s="52" t="s">
        <v>57</v>
      </c>
      <c r="N3" s="52" t="s">
        <v>58</v>
      </c>
      <c r="O3" s="52" t="s">
        <v>59</v>
      </c>
      <c r="P3" s="52" t="s">
        <v>115</v>
      </c>
    </row>
    <row r="4" spans="2:16" x14ac:dyDescent="0.35">
      <c r="B4" t="s">
        <v>140</v>
      </c>
      <c r="D4" t="s">
        <v>123</v>
      </c>
    </row>
    <row r="5" spans="2:16" x14ac:dyDescent="0.35">
      <c r="C5" t="s">
        <v>116</v>
      </c>
      <c r="D5" t="s">
        <v>122</v>
      </c>
      <c r="E5" s="68" t="s">
        <v>125</v>
      </c>
      <c r="F5" s="68" t="s">
        <v>126</v>
      </c>
      <c r="G5" s="68" t="s">
        <v>127</v>
      </c>
      <c r="H5" s="68" t="s">
        <v>128</v>
      </c>
      <c r="I5" s="68" t="s">
        <v>129</v>
      </c>
      <c r="J5" s="68" t="s">
        <v>130</v>
      </c>
      <c r="K5" s="68" t="s">
        <v>131</v>
      </c>
      <c r="L5" s="68" t="s">
        <v>132</v>
      </c>
      <c r="M5" s="68" t="s">
        <v>146</v>
      </c>
      <c r="N5" s="68" t="s">
        <v>145</v>
      </c>
    </row>
    <row r="6" spans="2:16" x14ac:dyDescent="0.35">
      <c r="B6" t="s">
        <v>141</v>
      </c>
      <c r="C6" t="s">
        <v>117</v>
      </c>
      <c r="D6" s="9">
        <v>170</v>
      </c>
      <c r="E6" s="70">
        <v>167</v>
      </c>
      <c r="F6" s="70">
        <v>168</v>
      </c>
      <c r="G6" s="70">
        <v>168</v>
      </c>
      <c r="H6" s="70">
        <v>165</v>
      </c>
      <c r="I6" s="71">
        <v>172</v>
      </c>
      <c r="J6" s="71">
        <v>173</v>
      </c>
      <c r="K6" s="15">
        <v>180</v>
      </c>
      <c r="L6" s="15">
        <v>176</v>
      </c>
      <c r="M6">
        <f>AVERAGE(E6:L6)</f>
        <v>171.125</v>
      </c>
      <c r="N6" s="72">
        <f>M6-D6</f>
        <v>1.125</v>
      </c>
    </row>
    <row r="7" spans="2:16" x14ac:dyDescent="0.35">
      <c r="B7" t="s">
        <v>142</v>
      </c>
      <c r="C7" t="s">
        <v>118</v>
      </c>
      <c r="D7" s="9">
        <v>80</v>
      </c>
      <c r="E7" s="70">
        <v>81</v>
      </c>
      <c r="F7" s="70">
        <v>82</v>
      </c>
      <c r="G7" s="69">
        <v>77</v>
      </c>
      <c r="H7" s="69">
        <v>74</v>
      </c>
      <c r="I7" s="71">
        <v>82</v>
      </c>
      <c r="J7" s="15">
        <v>83</v>
      </c>
      <c r="K7" s="15">
        <v>83</v>
      </c>
      <c r="L7" s="15">
        <v>83</v>
      </c>
      <c r="M7">
        <f t="shared" ref="M7:M10" si="0">AVERAGE(E7:L7)</f>
        <v>80.625</v>
      </c>
      <c r="N7" s="13">
        <f t="shared" ref="N7:N10" si="1">M7-D7</f>
        <v>0.625</v>
      </c>
    </row>
    <row r="8" spans="2:16" x14ac:dyDescent="0.35">
      <c r="B8" t="s">
        <v>143</v>
      </c>
      <c r="C8" t="s">
        <v>119</v>
      </c>
      <c r="D8" s="9">
        <v>28</v>
      </c>
      <c r="E8" s="9">
        <v>28</v>
      </c>
      <c r="F8" s="9">
        <v>28</v>
      </c>
      <c r="G8" s="9">
        <v>28</v>
      </c>
      <c r="H8" s="9">
        <v>28</v>
      </c>
      <c r="I8" s="9">
        <v>28</v>
      </c>
      <c r="J8" s="9">
        <v>28</v>
      </c>
      <c r="K8" s="9">
        <v>28</v>
      </c>
      <c r="L8" s="9">
        <v>28</v>
      </c>
      <c r="M8">
        <f t="shared" si="0"/>
        <v>28</v>
      </c>
      <c r="N8" s="74">
        <f t="shared" si="1"/>
        <v>0</v>
      </c>
    </row>
    <row r="9" spans="2:16" x14ac:dyDescent="0.35">
      <c r="B9" t="s">
        <v>144</v>
      </c>
      <c r="C9" t="s">
        <v>120</v>
      </c>
      <c r="D9" s="9">
        <v>88</v>
      </c>
      <c r="E9" s="70">
        <v>85</v>
      </c>
      <c r="F9" s="70">
        <v>86</v>
      </c>
      <c r="G9" s="70">
        <v>90</v>
      </c>
      <c r="H9" s="70">
        <v>89</v>
      </c>
      <c r="I9" s="71">
        <v>82</v>
      </c>
      <c r="J9" s="71">
        <v>82</v>
      </c>
      <c r="K9" s="71">
        <v>88</v>
      </c>
      <c r="L9" s="71">
        <v>86</v>
      </c>
      <c r="M9">
        <f t="shared" si="0"/>
        <v>86</v>
      </c>
      <c r="N9" s="73">
        <f t="shared" si="1"/>
        <v>-2</v>
      </c>
    </row>
    <row r="10" spans="2:16" x14ac:dyDescent="0.35">
      <c r="C10" t="s">
        <v>121</v>
      </c>
      <c r="D10" s="10">
        <v>0.25</v>
      </c>
      <c r="E10" s="10">
        <v>0.25</v>
      </c>
      <c r="F10" s="10">
        <v>0.25</v>
      </c>
      <c r="G10" s="10">
        <v>0.25</v>
      </c>
      <c r="H10" s="10">
        <v>0.25</v>
      </c>
      <c r="I10" s="10">
        <v>0.25</v>
      </c>
      <c r="J10" s="10">
        <v>0.25</v>
      </c>
      <c r="K10" s="10">
        <v>0.25</v>
      </c>
      <c r="L10" s="10">
        <v>0.25</v>
      </c>
      <c r="M10">
        <f t="shared" si="0"/>
        <v>0.25</v>
      </c>
      <c r="N10" s="74">
        <f t="shared" si="1"/>
        <v>0</v>
      </c>
    </row>
    <row r="13" spans="2:16" x14ac:dyDescent="0.35">
      <c r="K13" t="s">
        <v>138</v>
      </c>
      <c r="M13" t="s">
        <v>139</v>
      </c>
      <c r="N13" s="9">
        <v>1</v>
      </c>
    </row>
    <row r="14" spans="2:16" x14ac:dyDescent="0.35">
      <c r="B14" s="75" t="s">
        <v>147</v>
      </c>
      <c r="E14" t="s">
        <v>134</v>
      </c>
      <c r="F14" s="17" t="s">
        <v>124</v>
      </c>
      <c r="I14" t="s">
        <v>136</v>
      </c>
      <c r="M14" t="s">
        <v>139</v>
      </c>
      <c r="N14" s="9">
        <v>2</v>
      </c>
    </row>
    <row r="15" spans="2:16" x14ac:dyDescent="0.35">
      <c r="B15" t="s">
        <v>148</v>
      </c>
      <c r="E15" t="s">
        <v>135</v>
      </c>
      <c r="F15" s="17" t="s">
        <v>133</v>
      </c>
      <c r="I15" t="s">
        <v>137</v>
      </c>
    </row>
    <row r="16" spans="2:16" x14ac:dyDescent="0.35">
      <c r="K16" t="s">
        <v>138</v>
      </c>
      <c r="M16" t="s">
        <v>54</v>
      </c>
      <c r="N16" s="9">
        <v>1</v>
      </c>
    </row>
    <row r="17" spans="13:14" x14ac:dyDescent="0.35">
      <c r="M17" t="s">
        <v>139</v>
      </c>
      <c r="N17" s="9">
        <v>2</v>
      </c>
    </row>
  </sheetData>
  <phoneticPr fontId="1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C7D2-F726-4EA7-B6C8-78CCE240E0AC}">
  <dimension ref="A1:O21"/>
  <sheetViews>
    <sheetView topLeftCell="E1" workbookViewId="0">
      <selection activeCell="J12" sqref="J12"/>
    </sheetView>
  </sheetViews>
  <sheetFormatPr defaultRowHeight="14.5" x14ac:dyDescent="0.35"/>
  <cols>
    <col min="7" max="7" width="10.90625" bestFit="1" customWidth="1"/>
  </cols>
  <sheetData>
    <row r="1" spans="1:15" ht="15" thickBot="1" x14ac:dyDescent="0.4"/>
    <row r="2" spans="1:15" s="36" customFormat="1" ht="13.5" thickBot="1" x14ac:dyDescent="0.35">
      <c r="A2" s="36">
        <v>30</v>
      </c>
      <c r="B2" s="39">
        <v>40</v>
      </c>
      <c r="C2" s="40">
        <v>40</v>
      </c>
      <c r="D2" s="41">
        <v>40</v>
      </c>
      <c r="E2" s="39">
        <v>40</v>
      </c>
      <c r="F2" s="40">
        <v>40</v>
      </c>
      <c r="G2" s="41">
        <v>40</v>
      </c>
    </row>
    <row r="3" spans="1:15" s="36" customFormat="1" ht="13" x14ac:dyDescent="0.3">
      <c r="A3" s="36">
        <v>28</v>
      </c>
      <c r="B3" s="42">
        <v>40.299999999999997</v>
      </c>
      <c r="C3" s="43">
        <v>40.299999999999997</v>
      </c>
      <c r="D3" s="44">
        <v>40.299999999999997</v>
      </c>
      <c r="E3" s="42">
        <v>40.299999999999997</v>
      </c>
      <c r="F3" s="43">
        <v>40.299999999999997</v>
      </c>
      <c r="G3" s="44">
        <v>40.299999999999997</v>
      </c>
      <c r="I3" s="35"/>
      <c r="J3" s="37">
        <v>1</v>
      </c>
      <c r="K3" s="35"/>
      <c r="L3" s="35"/>
      <c r="M3" s="35"/>
      <c r="O3" s="39">
        <v>40</v>
      </c>
    </row>
    <row r="4" spans="1:15" s="36" customFormat="1" ht="13" x14ac:dyDescent="0.3">
      <c r="A4" s="36">
        <v>32</v>
      </c>
      <c r="B4" s="42">
        <v>40.200000000000003</v>
      </c>
      <c r="C4" s="43">
        <v>40.200000000000003</v>
      </c>
      <c r="D4" s="44">
        <v>40.200000000000003</v>
      </c>
      <c r="E4" s="42">
        <v>40.200000000000003</v>
      </c>
      <c r="F4" s="43">
        <v>40.200000000000003</v>
      </c>
      <c r="G4" s="44">
        <v>40.200000000000003</v>
      </c>
      <c r="H4" s="35">
        <v>1</v>
      </c>
      <c r="I4" s="35">
        <v>1</v>
      </c>
      <c r="J4" s="37">
        <v>1</v>
      </c>
      <c r="K4" s="35">
        <v>1</v>
      </c>
      <c r="L4" s="35">
        <v>1</v>
      </c>
      <c r="M4" s="35">
        <v>1</v>
      </c>
      <c r="O4" s="42">
        <v>43</v>
      </c>
    </row>
    <row r="5" spans="1:15" s="36" customFormat="1" ht="13" x14ac:dyDescent="0.3">
      <c r="A5" s="36">
        <v>24</v>
      </c>
      <c r="B5" s="42">
        <v>40.5</v>
      </c>
      <c r="C5" s="43">
        <v>40.5</v>
      </c>
      <c r="D5" s="44">
        <v>40.5</v>
      </c>
      <c r="E5" s="42">
        <v>40.5</v>
      </c>
      <c r="F5" s="43">
        <v>40.5</v>
      </c>
      <c r="G5" s="44">
        <v>40.5</v>
      </c>
      <c r="H5" s="35">
        <v>2</v>
      </c>
      <c r="I5" s="35">
        <v>2</v>
      </c>
      <c r="J5" s="35">
        <v>2</v>
      </c>
      <c r="K5" s="35">
        <v>2</v>
      </c>
      <c r="L5" s="35">
        <v>2</v>
      </c>
      <c r="M5" s="35">
        <v>2</v>
      </c>
      <c r="O5" s="42">
        <v>40.200000000000003</v>
      </c>
    </row>
    <row r="6" spans="1:15" s="36" customFormat="1" ht="13" x14ac:dyDescent="0.3">
      <c r="A6" s="36">
        <v>28</v>
      </c>
      <c r="B6" s="42">
        <v>40</v>
      </c>
      <c r="C6" s="43">
        <v>40</v>
      </c>
      <c r="D6" s="44">
        <v>40</v>
      </c>
      <c r="E6" s="42">
        <v>40</v>
      </c>
      <c r="F6" s="43">
        <v>40</v>
      </c>
      <c r="G6" s="44">
        <v>40</v>
      </c>
      <c r="H6" s="35">
        <v>3</v>
      </c>
      <c r="I6" s="37">
        <v>3</v>
      </c>
      <c r="J6" s="37">
        <v>3</v>
      </c>
      <c r="K6" s="35">
        <v>3</v>
      </c>
      <c r="L6" s="35">
        <v>3</v>
      </c>
      <c r="M6" s="35">
        <v>3</v>
      </c>
      <c r="O6" s="42">
        <v>40.5</v>
      </c>
    </row>
    <row r="7" spans="1:15" s="36" customFormat="1" ht="13" x14ac:dyDescent="0.3">
      <c r="A7" s="36">
        <v>30</v>
      </c>
      <c r="B7" s="42">
        <v>40</v>
      </c>
      <c r="C7" s="43">
        <v>40</v>
      </c>
      <c r="D7" s="44">
        <v>40</v>
      </c>
      <c r="E7" s="42">
        <v>40</v>
      </c>
      <c r="F7" s="43">
        <v>40</v>
      </c>
      <c r="G7" s="44">
        <v>40</v>
      </c>
      <c r="H7" s="35">
        <v>4</v>
      </c>
      <c r="I7" s="37">
        <v>4</v>
      </c>
      <c r="J7" s="37">
        <v>3</v>
      </c>
      <c r="K7" s="35">
        <v>4</v>
      </c>
      <c r="L7" s="35">
        <v>4</v>
      </c>
      <c r="M7" s="35">
        <v>4</v>
      </c>
      <c r="O7" s="42">
        <v>40</v>
      </c>
    </row>
    <row r="8" spans="1:15" s="36" customFormat="1" ht="13" x14ac:dyDescent="0.3">
      <c r="A8" s="36">
        <v>30</v>
      </c>
      <c r="B8" s="42">
        <v>43</v>
      </c>
      <c r="C8" s="43">
        <v>43</v>
      </c>
      <c r="D8" s="44">
        <v>43</v>
      </c>
      <c r="E8" s="42">
        <v>43</v>
      </c>
      <c r="F8" s="43">
        <v>43</v>
      </c>
      <c r="G8" s="44">
        <v>43</v>
      </c>
      <c r="H8" s="35">
        <v>5</v>
      </c>
      <c r="I8" s="35">
        <v>5</v>
      </c>
      <c r="J8" s="35">
        <v>4</v>
      </c>
      <c r="K8" s="35">
        <v>5</v>
      </c>
      <c r="L8" s="35">
        <v>5</v>
      </c>
      <c r="M8" s="35">
        <v>5</v>
      </c>
      <c r="O8" s="42">
        <v>45</v>
      </c>
    </row>
    <row r="9" spans="1:15" s="36" customFormat="1" ht="13" x14ac:dyDescent="0.3">
      <c r="B9" s="42">
        <v>45</v>
      </c>
      <c r="C9" s="43">
        <v>45</v>
      </c>
      <c r="D9" s="44">
        <v>45</v>
      </c>
      <c r="E9" s="42">
        <v>45</v>
      </c>
      <c r="F9" s="43">
        <v>45</v>
      </c>
      <c r="G9" s="44">
        <v>45</v>
      </c>
      <c r="I9" s="35">
        <v>6</v>
      </c>
      <c r="J9" s="35">
        <v>5</v>
      </c>
      <c r="O9" s="42">
        <v>43</v>
      </c>
    </row>
    <row r="10" spans="1:15" s="36" customFormat="1" ht="13" x14ac:dyDescent="0.3">
      <c r="A10" s="36">
        <v>30</v>
      </c>
      <c r="B10" s="42">
        <v>42.5</v>
      </c>
      <c r="C10" s="43">
        <v>42.5</v>
      </c>
      <c r="D10" s="44">
        <v>42.5</v>
      </c>
      <c r="E10" s="42">
        <v>42.5</v>
      </c>
      <c r="F10" s="43">
        <v>42.5</v>
      </c>
      <c r="G10" s="44">
        <v>42.5</v>
      </c>
      <c r="O10" s="42">
        <v>45</v>
      </c>
    </row>
    <row r="11" spans="1:15" s="36" customFormat="1" ht="13" x14ac:dyDescent="0.3">
      <c r="B11" s="42">
        <v>40</v>
      </c>
      <c r="C11" s="43">
        <v>40</v>
      </c>
      <c r="D11" s="44">
        <v>40</v>
      </c>
      <c r="E11" s="42">
        <v>40</v>
      </c>
      <c r="F11" s="43">
        <v>40</v>
      </c>
      <c r="G11" s="44">
        <v>40</v>
      </c>
      <c r="O11" s="42">
        <v>42.5</v>
      </c>
    </row>
    <row r="12" spans="1:15" s="36" customFormat="1" ht="13" x14ac:dyDescent="0.3">
      <c r="B12" s="42">
        <v>40</v>
      </c>
      <c r="C12" s="43">
        <v>40</v>
      </c>
      <c r="D12" s="44">
        <v>40</v>
      </c>
      <c r="E12" s="42">
        <v>40</v>
      </c>
      <c r="F12" s="43">
        <v>40</v>
      </c>
      <c r="G12" s="44">
        <v>40</v>
      </c>
      <c r="I12" s="36">
        <v>3.5</v>
      </c>
      <c r="J12" s="35" t="s">
        <v>92</v>
      </c>
      <c r="K12" s="36" t="s">
        <v>96</v>
      </c>
      <c r="O12" s="42">
        <v>40</v>
      </c>
    </row>
    <row r="13" spans="1:15" s="36" customFormat="1" ht="13" x14ac:dyDescent="0.3">
      <c r="B13" s="42">
        <v>38</v>
      </c>
      <c r="C13" s="43">
        <v>38</v>
      </c>
      <c r="D13" s="44">
        <v>38</v>
      </c>
      <c r="E13" s="42">
        <v>38</v>
      </c>
      <c r="F13" s="43">
        <v>38</v>
      </c>
      <c r="G13" s="44">
        <v>38</v>
      </c>
      <c r="H13" s="35" t="s">
        <v>76</v>
      </c>
      <c r="I13" s="35" t="s">
        <v>87</v>
      </c>
      <c r="J13" s="35" t="s">
        <v>88</v>
      </c>
      <c r="K13" s="35" t="s">
        <v>89</v>
      </c>
      <c r="L13" s="35" t="s">
        <v>90</v>
      </c>
      <c r="M13" s="35" t="s">
        <v>91</v>
      </c>
      <c r="O13" s="42">
        <v>40</v>
      </c>
    </row>
    <row r="14" spans="1:15" s="36" customFormat="1" ht="13" x14ac:dyDescent="0.3">
      <c r="B14" s="42">
        <v>40</v>
      </c>
      <c r="C14" s="43">
        <v>38.5</v>
      </c>
      <c r="D14" s="44">
        <v>38.5</v>
      </c>
      <c r="E14" s="42">
        <v>38.5</v>
      </c>
      <c r="F14" s="43">
        <v>38.5</v>
      </c>
      <c r="G14" s="44">
        <v>38.5</v>
      </c>
      <c r="H14" s="38" t="s">
        <v>86</v>
      </c>
      <c r="I14" s="38"/>
      <c r="J14" s="38"/>
      <c r="K14" s="38" t="s">
        <v>86</v>
      </c>
      <c r="L14" s="38"/>
      <c r="M14" s="38"/>
      <c r="O14" s="42">
        <v>43</v>
      </c>
    </row>
    <row r="15" spans="1:15" s="36" customFormat="1" ht="13" x14ac:dyDescent="0.3">
      <c r="B15" s="42">
        <v>39</v>
      </c>
      <c r="C15" s="43">
        <v>39</v>
      </c>
      <c r="D15" s="44">
        <v>39</v>
      </c>
      <c r="E15" s="42">
        <v>39</v>
      </c>
      <c r="F15" s="43">
        <v>39</v>
      </c>
      <c r="G15" s="44">
        <v>39</v>
      </c>
      <c r="O15" s="42">
        <v>40</v>
      </c>
    </row>
    <row r="16" spans="1:15" s="36" customFormat="1" ht="13" x14ac:dyDescent="0.3">
      <c r="B16" s="42">
        <v>39.5</v>
      </c>
      <c r="C16" s="43">
        <v>39.5</v>
      </c>
      <c r="D16" s="44">
        <v>39.5</v>
      </c>
      <c r="E16" s="42">
        <v>39.5</v>
      </c>
      <c r="F16" s="43">
        <v>39.5</v>
      </c>
      <c r="G16" s="44">
        <v>39.5</v>
      </c>
      <c r="J16" s="36" t="s">
        <v>93</v>
      </c>
      <c r="O16" s="42">
        <v>41</v>
      </c>
    </row>
    <row r="17" spans="2:15" s="36" customFormat="1" ht="13" x14ac:dyDescent="0.3">
      <c r="B17" s="45"/>
      <c r="C17" s="46"/>
      <c r="D17" s="47"/>
      <c r="E17" s="45"/>
      <c r="F17" s="46"/>
      <c r="G17" s="47"/>
      <c r="J17" s="36" t="s">
        <v>94</v>
      </c>
      <c r="O17" s="42">
        <v>39.5</v>
      </c>
    </row>
    <row r="18" spans="2:15" s="36" customFormat="1" ht="13" x14ac:dyDescent="0.3">
      <c r="B18" s="45"/>
      <c r="C18" s="46"/>
      <c r="D18" s="47"/>
      <c r="E18" s="45"/>
      <c r="F18" s="46"/>
      <c r="G18" s="47"/>
      <c r="J18" s="36" t="s">
        <v>95</v>
      </c>
    </row>
    <row r="19" spans="2:15" s="36" customFormat="1" ht="13" x14ac:dyDescent="0.3">
      <c r="B19" s="45">
        <f>AVERAGE(B2:B16)</f>
        <v>40.533333333333331</v>
      </c>
      <c r="C19" s="43">
        <f>MEDIAN(C2:C16)</f>
        <v>40</v>
      </c>
      <c r="D19" s="44">
        <f>MODE(D2:D16)</f>
        <v>40</v>
      </c>
      <c r="E19" s="42">
        <f>((MAX(E2:E16)-((MIN(E2:E16)))))</f>
        <v>7</v>
      </c>
      <c r="F19" s="46">
        <f>_xlfn.VAR.S(F2:F16)</f>
        <v>3.2366666666666668</v>
      </c>
      <c r="G19" s="47">
        <f>_xlfn.STDEV.S(G2:G16)</f>
        <v>1.7990738358018179</v>
      </c>
      <c r="O19" s="76">
        <f>AVERAGE(O3:O17)</f>
        <v>41.513333333333335</v>
      </c>
    </row>
    <row r="20" spans="2:15" x14ac:dyDescent="0.35">
      <c r="B20" s="42" t="s">
        <v>76</v>
      </c>
      <c r="C20" s="43" t="s">
        <v>87</v>
      </c>
      <c r="D20" s="44" t="s">
        <v>88</v>
      </c>
      <c r="E20" s="42" t="s">
        <v>89</v>
      </c>
      <c r="F20" s="43" t="s">
        <v>90</v>
      </c>
      <c r="G20" s="44" t="s">
        <v>91</v>
      </c>
    </row>
    <row r="21" spans="2:15" ht="15" thickBot="1" x14ac:dyDescent="0.4">
      <c r="B21" s="48" t="s">
        <v>86</v>
      </c>
      <c r="C21" s="49"/>
      <c r="D21" s="50"/>
      <c r="E21" s="48" t="s">
        <v>86</v>
      </c>
      <c r="F21" s="49"/>
      <c r="G21" s="50"/>
    </row>
  </sheetData>
  <mergeCells count="4">
    <mergeCell ref="H14:J14"/>
    <mergeCell ref="K14:M14"/>
    <mergeCell ref="B21:D21"/>
    <mergeCell ref="E21:G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838C2-B374-48FB-9044-F693BF303AA2}">
  <dimension ref="A1:D26005"/>
  <sheetViews>
    <sheetView workbookViewId="0">
      <selection activeCell="E14" sqref="E14"/>
    </sheetView>
  </sheetViews>
  <sheetFormatPr defaultRowHeight="14.5" x14ac:dyDescent="0.35"/>
  <cols>
    <col min="1" max="1" width="28.54296875" style="3" bestFit="1" customWidth="1"/>
    <col min="2" max="2" width="16.453125" style="3" bestFit="1" customWidth="1"/>
    <col min="3" max="3" width="8.7265625" style="3"/>
    <col min="4" max="4" width="2.81640625" style="3" bestFit="1" customWidth="1"/>
    <col min="5" max="16384" width="8.7265625" style="3"/>
  </cols>
  <sheetData>
    <row r="1" spans="1:2" s="52" customFormat="1" ht="16" thickBot="1" x14ac:dyDescent="0.4">
      <c r="A1" s="62" t="s">
        <v>100</v>
      </c>
      <c r="B1" s="63" t="s">
        <v>97</v>
      </c>
    </row>
    <row r="2" spans="1:2" s="55" customFormat="1" x14ac:dyDescent="0.35">
      <c r="A2" s="53" t="s">
        <v>10</v>
      </c>
      <c r="B2" s="51">
        <v>15</v>
      </c>
    </row>
    <row r="3" spans="1:2" x14ac:dyDescent="0.35">
      <c r="A3" s="64" t="s">
        <v>76</v>
      </c>
      <c r="B3" s="65">
        <v>40.533333333333331</v>
      </c>
    </row>
    <row r="4" spans="1:2" x14ac:dyDescent="0.35">
      <c r="A4" s="64" t="s">
        <v>101</v>
      </c>
      <c r="B4" s="65">
        <v>1.7240594399210696</v>
      </c>
    </row>
    <row r="5" spans="1:2" x14ac:dyDescent="0.35">
      <c r="A5" s="64" t="s">
        <v>89</v>
      </c>
      <c r="B5" s="66">
        <v>7</v>
      </c>
    </row>
    <row r="6" spans="1:2" x14ac:dyDescent="0.35">
      <c r="A6" s="64" t="s">
        <v>102</v>
      </c>
      <c r="B6" s="66">
        <v>38</v>
      </c>
    </row>
    <row r="7" spans="1:2" x14ac:dyDescent="0.35">
      <c r="A7" s="53" t="s">
        <v>103</v>
      </c>
      <c r="B7" s="57">
        <v>40</v>
      </c>
    </row>
    <row r="8" spans="1:2" x14ac:dyDescent="0.35">
      <c r="A8" s="53" t="s">
        <v>104</v>
      </c>
      <c r="B8" s="57">
        <v>40</v>
      </c>
    </row>
    <row r="9" spans="1:2" x14ac:dyDescent="0.35">
      <c r="A9" s="53" t="s">
        <v>105</v>
      </c>
      <c r="B9" s="56">
        <v>40.5</v>
      </c>
    </row>
    <row r="10" spans="1:2" x14ac:dyDescent="0.35">
      <c r="A10" s="64" t="s">
        <v>106</v>
      </c>
      <c r="B10" s="66">
        <v>45</v>
      </c>
    </row>
    <row r="11" spans="1:2" s="61" customFormat="1" x14ac:dyDescent="0.35">
      <c r="A11" s="53" t="s">
        <v>107</v>
      </c>
      <c r="B11" s="60" t="s">
        <v>98</v>
      </c>
    </row>
    <row r="12" spans="1:2" s="61" customFormat="1" x14ac:dyDescent="0.35">
      <c r="A12" s="53" t="s">
        <v>108</v>
      </c>
      <c r="B12" s="60" t="s">
        <v>99</v>
      </c>
    </row>
    <row r="13" spans="1:2" x14ac:dyDescent="0.35">
      <c r="A13" s="53" t="s">
        <v>109</v>
      </c>
      <c r="B13" s="56">
        <v>1.3969820694366142</v>
      </c>
    </row>
    <row r="14" spans="1:2" x14ac:dyDescent="0.35">
      <c r="A14" s="64" t="s">
        <v>110</v>
      </c>
      <c r="B14" s="67">
        <v>8.0924623223533731E-4</v>
      </c>
    </row>
    <row r="15" spans="1:2" x14ac:dyDescent="0.35">
      <c r="A15" s="53" t="s">
        <v>111</v>
      </c>
      <c r="B15" s="56">
        <v>1.444290481833711</v>
      </c>
    </row>
    <row r="16" spans="1:2" x14ac:dyDescent="0.35">
      <c r="A16" s="53" t="s">
        <v>112</v>
      </c>
      <c r="B16" s="58">
        <v>1.7393547883714614E-2</v>
      </c>
    </row>
    <row r="17" spans="1:4" x14ac:dyDescent="0.35">
      <c r="A17" s="53" t="s">
        <v>113</v>
      </c>
      <c r="B17" s="56">
        <v>2.4296507243762036</v>
      </c>
    </row>
    <row r="18" spans="1:4" ht="15" thickBot="1" x14ac:dyDescent="0.4">
      <c r="A18" s="54" t="s">
        <v>114</v>
      </c>
      <c r="B18" s="59">
        <v>7.1403965289340066E-2</v>
      </c>
    </row>
    <row r="24" spans="1:4" x14ac:dyDescent="0.35">
      <c r="B24"/>
      <c r="C24"/>
      <c r="D24"/>
    </row>
    <row r="25" spans="1:4" x14ac:dyDescent="0.35">
      <c r="B25"/>
      <c r="C25"/>
      <c r="D25"/>
    </row>
    <row r="26" spans="1:4" x14ac:dyDescent="0.35">
      <c r="B26"/>
      <c r="C26"/>
      <c r="D26"/>
    </row>
    <row r="27" spans="1:4" x14ac:dyDescent="0.35">
      <c r="B27"/>
      <c r="C27"/>
      <c r="D27"/>
    </row>
    <row r="28" spans="1:4" x14ac:dyDescent="0.35">
      <c r="B28"/>
      <c r="C28"/>
      <c r="D28"/>
    </row>
    <row r="29" spans="1:4" x14ac:dyDescent="0.35">
      <c r="B29"/>
      <c r="C29"/>
      <c r="D29"/>
    </row>
    <row r="30" spans="1:4" x14ac:dyDescent="0.35">
      <c r="B30"/>
      <c r="C30"/>
      <c r="D30"/>
    </row>
    <row r="31" spans="1:4" x14ac:dyDescent="0.35">
      <c r="B31"/>
      <c r="C31"/>
      <c r="D31"/>
    </row>
    <row r="32" spans="1:4" x14ac:dyDescent="0.35">
      <c r="B32"/>
      <c r="C32"/>
      <c r="D32"/>
    </row>
    <row r="25999" spans="4:4" x14ac:dyDescent="0.35">
      <c r="D25999" s="3">
        <v>0</v>
      </c>
    </row>
    <row r="26000" spans="4:4" x14ac:dyDescent="0.35">
      <c r="D26000" s="3">
        <v>0</v>
      </c>
    </row>
    <row r="26001" spans="4:4" x14ac:dyDescent="0.35">
      <c r="D26001" s="3">
        <v>95</v>
      </c>
    </row>
    <row r="26002" spans="4:4" x14ac:dyDescent="0.35">
      <c r="D26002" s="3">
        <v>1</v>
      </c>
    </row>
    <row r="26004" spans="4:4" x14ac:dyDescent="0.35">
      <c r="D26004" s="3">
        <v>2</v>
      </c>
    </row>
    <row r="26005" spans="4:4" x14ac:dyDescent="0.35">
      <c r="D26005" s="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B70A-CBEC-4ECC-883D-4D1A7552315A}">
  <sheetPr codeName="Sheet92"/>
  <dimension ref="B1:I22"/>
  <sheetViews>
    <sheetView showGridLines="0" tabSelected="1" workbookViewId="0">
      <selection activeCell="I12" sqref="I12"/>
    </sheetView>
  </sheetViews>
  <sheetFormatPr defaultColWidth="11.26953125" defaultRowHeight="15.5" x14ac:dyDescent="0.35"/>
  <cols>
    <col min="1" max="1" width="3.26953125" style="77" customWidth="1"/>
    <col min="2" max="6" width="13.7265625" style="77" customWidth="1"/>
    <col min="7" max="7" width="20.7265625" style="77" customWidth="1"/>
    <col min="8" max="8" width="11.26953125" style="77" customWidth="1"/>
    <col min="9" max="9" width="48.26953125" style="77" bestFit="1" customWidth="1"/>
    <col min="10" max="16384" width="11.26953125" style="77"/>
  </cols>
  <sheetData>
    <row r="1" spans="2:9" ht="15" customHeight="1" thickBot="1" x14ac:dyDescent="0.4">
      <c r="H1" s="78"/>
    </row>
    <row r="2" spans="2:9" ht="15.75" customHeight="1" x14ac:dyDescent="0.4">
      <c r="B2" s="79" t="s">
        <v>149</v>
      </c>
      <c r="C2" s="80"/>
      <c r="D2" s="80"/>
      <c r="E2" s="80"/>
      <c r="F2" s="80"/>
      <c r="G2" s="81"/>
      <c r="H2" s="78"/>
    </row>
    <row r="3" spans="2:9" ht="15.75" customHeight="1" x14ac:dyDescent="0.35">
      <c r="B3" s="82" t="s">
        <v>150</v>
      </c>
      <c r="C3" s="83"/>
      <c r="D3" s="83"/>
      <c r="E3" s="83"/>
      <c r="F3" s="83"/>
      <c r="G3" s="84"/>
    </row>
    <row r="4" spans="2:9" ht="15.75" customHeight="1" x14ac:dyDescent="0.35">
      <c r="B4" s="85" t="s">
        <v>151</v>
      </c>
      <c r="C4" s="86"/>
      <c r="D4" s="86"/>
      <c r="E4" s="86"/>
      <c r="F4" s="86"/>
      <c r="G4" s="87"/>
    </row>
    <row r="5" spans="2:9" ht="15.75" customHeight="1" x14ac:dyDescent="0.35">
      <c r="B5" s="88" t="s">
        <v>76</v>
      </c>
      <c r="C5" s="89"/>
      <c r="D5" s="89"/>
      <c r="E5" s="90"/>
      <c r="F5" s="91" t="s">
        <v>152</v>
      </c>
      <c r="G5" s="92">
        <v>40</v>
      </c>
    </row>
    <row r="6" spans="2:9" ht="15.75" customHeight="1" x14ac:dyDescent="0.35">
      <c r="B6" s="88" t="s">
        <v>153</v>
      </c>
      <c r="C6" s="89"/>
      <c r="D6" s="89"/>
      <c r="E6" s="90"/>
      <c r="F6" s="91" t="s">
        <v>154</v>
      </c>
      <c r="G6" s="92">
        <v>2.6</v>
      </c>
    </row>
    <row r="7" spans="2:9" ht="15.75" customHeight="1" x14ac:dyDescent="0.35">
      <c r="B7" s="88" t="s">
        <v>155</v>
      </c>
      <c r="C7" s="89"/>
      <c r="D7" s="89"/>
      <c r="E7" s="90"/>
      <c r="F7" s="91" t="s">
        <v>27</v>
      </c>
      <c r="G7" s="92">
        <v>44</v>
      </c>
    </row>
    <row r="8" spans="2:9" ht="15.75" customHeight="1" x14ac:dyDescent="0.35">
      <c r="B8" s="88" t="s">
        <v>156</v>
      </c>
      <c r="C8" s="89"/>
      <c r="D8" s="89"/>
      <c r="E8" s="90"/>
      <c r="F8" s="91" t="s">
        <v>25</v>
      </c>
      <c r="G8" s="92">
        <v>35</v>
      </c>
    </row>
    <row r="9" spans="2:9" ht="15.75" customHeight="1" x14ac:dyDescent="0.35">
      <c r="B9" s="93"/>
      <c r="C9" s="94"/>
      <c r="D9" s="94"/>
      <c r="E9" s="94"/>
      <c r="F9" s="94"/>
      <c r="G9" s="95"/>
      <c r="I9" s="96"/>
    </row>
    <row r="10" spans="2:9" ht="15.75" customHeight="1" x14ac:dyDescent="0.35">
      <c r="B10" s="85" t="s">
        <v>157</v>
      </c>
      <c r="C10" s="86"/>
      <c r="D10" s="86"/>
      <c r="E10" s="86"/>
      <c r="F10" s="86"/>
      <c r="G10" s="87"/>
      <c r="I10" s="77" t="s">
        <v>158</v>
      </c>
    </row>
    <row r="11" spans="2:9" ht="15.75" customHeight="1" x14ac:dyDescent="0.35">
      <c r="B11" s="88" t="s">
        <v>159</v>
      </c>
      <c r="C11" s="89"/>
      <c r="D11" s="89"/>
      <c r="E11" s="89"/>
      <c r="F11" s="89"/>
      <c r="G11" s="103">
        <f>IF(AND(ISNUMBER(G7),ISNUMBER(G8)),(G7-G8)/(6*G6),"N/A")</f>
        <v>0.57692307692307687</v>
      </c>
    </row>
    <row r="12" spans="2:9" ht="15.75" customHeight="1" x14ac:dyDescent="0.35">
      <c r="B12" s="105" t="s">
        <v>160</v>
      </c>
      <c r="C12" s="106"/>
      <c r="D12" s="106"/>
      <c r="E12" s="106"/>
      <c r="F12" s="106"/>
      <c r="G12" s="107">
        <f>IF(ISNUMBER(G7),(G7-G5)/(3*G6),"N/A")</f>
        <v>0.51282051282051277</v>
      </c>
    </row>
    <row r="13" spans="2:9" ht="15.75" customHeight="1" x14ac:dyDescent="0.35">
      <c r="B13" s="105" t="s">
        <v>161</v>
      </c>
      <c r="C13" s="106"/>
      <c r="D13" s="106"/>
      <c r="E13" s="106"/>
      <c r="F13" s="106"/>
      <c r="G13" s="107">
        <f>IF(ISNUMBER(G8),(G5-G8)/(3*G6),"N/A")</f>
        <v>0.64102564102564097</v>
      </c>
    </row>
    <row r="14" spans="2:9" ht="15.75" customHeight="1" thickBot="1" x14ac:dyDescent="0.4">
      <c r="B14" s="97" t="s">
        <v>162</v>
      </c>
      <c r="C14" s="98"/>
      <c r="D14" s="98"/>
      <c r="E14" s="98"/>
      <c r="F14" s="98"/>
      <c r="G14" s="104">
        <f>IF(ISERR(G12),G13,(IF(ISERR(G13),G12,MIN(G12,G13))))</f>
        <v>0.51282051282051277</v>
      </c>
    </row>
    <row r="15" spans="2:9" ht="15.75" customHeight="1" x14ac:dyDescent="0.35">
      <c r="B15" s="99"/>
      <c r="C15" s="99"/>
      <c r="D15" s="99"/>
      <c r="E15" s="99"/>
      <c r="F15" s="99"/>
      <c r="G15" s="99"/>
    </row>
    <row r="16" spans="2:9" ht="15.75" customHeight="1" x14ac:dyDescent="0.35">
      <c r="C16" s="99"/>
      <c r="D16" s="99"/>
      <c r="E16" s="100" t="s">
        <v>163</v>
      </c>
      <c r="G16" s="99"/>
    </row>
    <row r="17" spans="2:9" ht="15.75" customHeight="1" x14ac:dyDescent="0.35">
      <c r="B17" s="101" t="s">
        <v>164</v>
      </c>
      <c r="C17" s="99"/>
      <c r="D17" s="99"/>
      <c r="E17" s="99"/>
      <c r="F17" s="99"/>
      <c r="G17" s="99"/>
      <c r="I17" s="102"/>
    </row>
    <row r="18" spans="2:9" ht="15.75" customHeight="1" x14ac:dyDescent="0.35"/>
    <row r="19" spans="2:9" ht="13.15" customHeight="1" x14ac:dyDescent="0.35"/>
    <row r="20" spans="2:9" ht="13.15" customHeight="1" x14ac:dyDescent="0.35">
      <c r="B20" s="100"/>
    </row>
    <row r="21" spans="2:9" ht="13.15" customHeight="1" x14ac:dyDescent="0.35">
      <c r="B21" s="100"/>
    </row>
    <row r="22" spans="2:9" ht="13.15" customHeight="1" x14ac:dyDescent="0.35"/>
  </sheetData>
  <protectedRanges>
    <protectedRange sqref="G5:G8" name="Range1"/>
  </protectedRanges>
  <mergeCells count="13">
    <mergeCell ref="B14:F14"/>
    <mergeCell ref="B8:E8"/>
    <mergeCell ref="B9:G9"/>
    <mergeCell ref="B10:G10"/>
    <mergeCell ref="B11:F11"/>
    <mergeCell ref="B12:F12"/>
    <mergeCell ref="B13:F13"/>
    <mergeCell ref="B2:G2"/>
    <mergeCell ref="B3:G3"/>
    <mergeCell ref="B4:G4"/>
    <mergeCell ref="B5:E5"/>
    <mergeCell ref="B6:E6"/>
    <mergeCell ref="B7:E7"/>
  </mergeCells>
  <pageMargins left="0.5" right="0.5" top="1" bottom="1" header="0.5" footer="0.5"/>
  <pageSetup orientation="portrait" errors="blank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Sheet2(1)</vt:lpstr>
      <vt:lpstr>Sheet1</vt:lpstr>
      <vt:lpstr>SPecification LImits</vt:lpstr>
      <vt:lpstr>Variation</vt:lpstr>
      <vt:lpstr>MSA</vt:lpstr>
      <vt:lpstr>Sheet4</vt:lpstr>
      <vt:lpstr>Descriptive Stats (1)</vt:lpstr>
      <vt:lpstr>Process Capability Ind</vt:lpstr>
      <vt:lpstr>Pareto (1)</vt:lpstr>
      <vt:lpstr>D12_</vt:lpstr>
      <vt:lpstr>D14_</vt:lpstr>
      <vt:lpstr>D2_</vt:lpstr>
      <vt:lpstr>D3_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Taksheel Stalin</dc:creator>
  <cp:lastModifiedBy>Taksheel Stalin</cp:lastModifiedBy>
  <dcterms:created xsi:type="dcterms:W3CDTF">2015-06-05T18:17:20Z</dcterms:created>
  <dcterms:modified xsi:type="dcterms:W3CDTF">2022-08-03T18:47:05Z</dcterms:modified>
</cp:coreProperties>
</file>